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H1030" i="37" s="1"/>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H1042" i="37" s="1"/>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H1053" i="37" s="1"/>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H1064" i="37" s="1"/>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H1075" i="37" s="1"/>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H1084" i="37" s="1"/>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H1094" i="37" s="1"/>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H1103" i="37" s="1"/>
  <c r="B1104" i="37"/>
  <c r="B1105" i="37"/>
  <c r="B1106" i="37"/>
  <c r="C1106" i="37"/>
  <c r="D1106" i="37"/>
  <c r="B1107" i="37"/>
  <c r="C1107" i="37"/>
  <c r="D1107" i="37"/>
  <c r="B1108" i="37"/>
  <c r="C1108" i="37"/>
  <c r="D1108" i="37"/>
  <c r="B1109" i="37"/>
  <c r="C1109" i="37"/>
  <c r="D1109" i="37"/>
  <c r="H1109" i="37" s="1"/>
  <c r="B1110" i="37"/>
  <c r="C1110" i="37"/>
  <c r="D1110" i="37"/>
  <c r="B1111" i="37"/>
  <c r="C1111" i="37"/>
  <c r="D1111" i="37"/>
  <c r="B1112" i="37"/>
  <c r="B1113" i="37"/>
  <c r="C1113" i="37"/>
  <c r="D1113" i="37"/>
  <c r="B1114" i="37"/>
  <c r="C1114" i="37"/>
  <c r="H1114" i="37" s="1"/>
  <c r="D1114" i="37"/>
  <c r="B1115" i="37"/>
  <c r="C1115" i="37"/>
  <c r="D1115" i="37"/>
  <c r="B1116" i="37"/>
  <c r="B1117" i="37"/>
  <c r="C1117" i="37"/>
  <c r="D1117" i="37"/>
  <c r="B1118" i="37"/>
  <c r="C1118" i="37"/>
  <c r="D1118" i="37"/>
  <c r="B1119" i="37"/>
  <c r="B1120" i="37"/>
  <c r="C1120" i="37"/>
  <c r="H1120" i="37" s="1"/>
  <c r="D1120" i="37"/>
  <c r="B1121" i="37"/>
  <c r="C1121" i="37"/>
  <c r="D1121" i="37"/>
  <c r="B1122" i="37"/>
  <c r="C1122" i="37"/>
  <c r="D1122" i="37"/>
  <c r="B1123" i="37"/>
  <c r="C1123" i="37"/>
  <c r="D1123" i="37"/>
  <c r="B1124" i="37"/>
  <c r="C1124" i="37"/>
  <c r="H1124" i="37" s="1"/>
  <c r="D1124" i="37"/>
  <c r="B1125" i="37"/>
  <c r="C1125" i="37"/>
  <c r="D1125" i="37"/>
  <c r="B1126" i="37"/>
  <c r="C1126" i="37"/>
  <c r="H1126" i="37" s="1"/>
  <c r="D1126" i="37"/>
  <c r="B1127" i="37"/>
  <c r="C1127" i="37"/>
  <c r="D1127" i="37"/>
  <c r="B1128" i="37"/>
  <c r="C1128" i="37"/>
  <c r="H1128" i="37" s="1"/>
  <c r="D1128" i="37"/>
  <c r="B1129" i="37"/>
  <c r="C1129" i="37"/>
  <c r="D1129" i="37"/>
  <c r="B1130" i="37"/>
  <c r="C1130" i="37"/>
  <c r="D1130" i="37"/>
  <c r="B1131" i="37"/>
  <c r="C1131" i="37"/>
  <c r="D1131" i="37"/>
  <c r="B1132" i="37"/>
  <c r="C1132" i="37"/>
  <c r="H1132" i="37" s="1"/>
  <c r="D1132" i="37"/>
  <c r="B1133" i="37"/>
  <c r="C1133" i="37"/>
  <c r="D1133" i="37"/>
  <c r="B1134" i="37"/>
  <c r="B1135" i="37"/>
  <c r="C1135" i="37"/>
  <c r="D1135" i="37"/>
  <c r="H1135" i="37" s="1"/>
  <c r="B1136" i="37"/>
  <c r="C1136" i="37"/>
  <c r="D1136" i="37"/>
  <c r="B1137" i="37"/>
  <c r="C1137" i="37"/>
  <c r="D1137" i="37"/>
  <c r="H1137" i="37" s="1"/>
  <c r="B1138" i="37"/>
  <c r="B1139" i="37"/>
  <c r="B1140" i="37"/>
  <c r="B1141" i="37"/>
  <c r="C1141" i="37"/>
  <c r="D1141" i="37"/>
  <c r="B1142" i="37"/>
  <c r="C1142" i="37"/>
  <c r="D1142" i="37"/>
  <c r="B1143" i="37"/>
  <c r="B1144" i="37"/>
  <c r="C1144" i="37"/>
  <c r="D1144" i="37"/>
  <c r="B1145" i="37"/>
  <c r="C1145" i="37"/>
  <c r="D1145" i="37"/>
  <c r="H1145" i="37" s="1"/>
  <c r="B1146" i="37"/>
  <c r="C1146" i="37"/>
  <c r="D1146" i="37"/>
  <c r="B1147" i="37"/>
  <c r="C1147" i="37"/>
  <c r="D1147" i="37"/>
  <c r="B1148" i="37"/>
  <c r="C1148" i="37"/>
  <c r="D1148" i="37"/>
  <c r="B1149" i="37"/>
  <c r="C1149" i="37"/>
  <c r="D1149" i="37"/>
  <c r="H1149" i="37" s="1"/>
  <c r="B1150" i="37"/>
  <c r="C1150" i="37"/>
  <c r="D1150" i="37"/>
  <c r="B1151" i="37"/>
  <c r="C1151" i="37"/>
  <c r="D1151" i="37"/>
  <c r="H1151" i="37" s="1"/>
  <c r="B1152" i="37"/>
  <c r="B1153" i="37"/>
  <c r="B1154" i="37"/>
  <c r="C1154" i="37"/>
  <c r="D1154" i="37"/>
  <c r="B1155" i="37"/>
  <c r="C1155" i="37"/>
  <c r="D1155" i="37"/>
  <c r="B1156" i="37"/>
  <c r="C1156" i="37"/>
  <c r="D1156" i="37"/>
  <c r="B1157" i="37"/>
  <c r="C1157" i="37"/>
  <c r="D1157" i="37"/>
  <c r="B1158" i="37"/>
  <c r="C1158" i="37"/>
  <c r="D1158" i="37"/>
  <c r="B1159" i="37"/>
  <c r="C1159" i="37"/>
  <c r="D1159" i="37"/>
  <c r="H1159" i="37" s="1"/>
  <c r="B1160" i="37"/>
  <c r="B1161" i="37"/>
  <c r="C1161" i="37"/>
  <c r="D1161" i="37"/>
  <c r="B1162" i="37"/>
  <c r="C1162" i="37"/>
  <c r="H1162" i="37" s="1"/>
  <c r="D1162" i="37"/>
  <c r="B1163" i="37"/>
  <c r="C1163" i="37"/>
  <c r="D1163" i="37"/>
  <c r="B1164" i="37"/>
  <c r="C1164" i="37"/>
  <c r="H1164" i="37" s="1"/>
  <c r="D1164" i="37"/>
  <c r="B1165" i="37"/>
  <c r="C1165" i="37"/>
  <c r="D1165" i="37"/>
  <c r="B1166" i="37"/>
  <c r="C1166" i="37"/>
  <c r="D1166" i="37"/>
  <c r="B1167" i="37"/>
  <c r="C1167" i="37"/>
  <c r="D1167" i="37"/>
  <c r="B1168" i="37"/>
  <c r="B1169" i="37"/>
  <c r="B1170" i="37"/>
  <c r="C1170" i="37"/>
  <c r="H1170" i="37" s="1"/>
  <c r="D1170" i="37"/>
  <c r="B1171" i="37"/>
  <c r="C1171" i="37"/>
  <c r="D1171" i="37"/>
  <c r="B1172" i="37"/>
  <c r="C1172" i="37"/>
  <c r="H1172" i="37" s="1"/>
  <c r="D1172" i="37"/>
  <c r="B1173" i="37"/>
  <c r="C1173" i="37"/>
  <c r="D1173" i="37"/>
  <c r="B1174" i="37"/>
  <c r="C1174" i="37"/>
  <c r="H1174" i="37" s="1"/>
  <c r="D1174" i="37"/>
  <c r="B1175" i="37"/>
  <c r="C1175" i="37"/>
  <c r="D1175" i="37"/>
  <c r="B1176" i="37"/>
  <c r="C1176" i="37"/>
  <c r="D1176" i="37"/>
  <c r="B1177" i="37"/>
  <c r="C1177" i="37"/>
  <c r="D1177" i="37"/>
  <c r="B1178" i="37"/>
  <c r="C1178" i="37"/>
  <c r="H1178" i="37" s="1"/>
  <c r="D1178" i="37"/>
  <c r="B1179" i="37"/>
  <c r="C1179" i="37"/>
  <c r="D1179" i="37"/>
  <c r="B1180" i="37"/>
  <c r="C1180" i="37"/>
  <c r="H1180" i="37" s="1"/>
  <c r="D1180" i="37"/>
  <c r="B1181" i="37"/>
  <c r="C1181" i="37"/>
  <c r="D1181" i="37"/>
  <c r="B1182" i="37"/>
  <c r="C1182" i="37"/>
  <c r="H1182" i="37" s="1"/>
  <c r="D1182" i="37"/>
  <c r="B1183" i="37"/>
  <c r="C1183" i="37"/>
  <c r="D1183" i="37"/>
  <c r="B1184" i="37"/>
  <c r="C1184" i="37"/>
  <c r="D1184" i="37"/>
  <c r="B1185" i="37"/>
  <c r="C1185" i="37"/>
  <c r="D1185" i="37"/>
  <c r="B1186" i="37"/>
  <c r="B1187" i="37"/>
  <c r="C1187" i="37"/>
  <c r="D1187" i="37"/>
  <c r="H1187" i="37" s="1"/>
  <c r="B1188" i="37"/>
  <c r="C1188" i="37"/>
  <c r="D1188" i="37"/>
  <c r="B1189" i="37"/>
  <c r="C1189" i="37"/>
  <c r="D1189" i="37"/>
  <c r="B1190" i="37"/>
  <c r="C1190" i="37"/>
  <c r="H1190" i="37" s="1"/>
  <c r="D1190" i="37"/>
  <c r="B1191" i="37"/>
  <c r="C1191" i="37"/>
  <c r="D1191" i="37"/>
  <c r="B1192" i="37"/>
  <c r="C1192" i="37"/>
  <c r="D1192" i="37"/>
  <c r="B1193" i="37"/>
  <c r="C1193" i="37"/>
  <c r="D1193" i="37"/>
  <c r="H1193" i="37" s="1"/>
  <c r="B1194" i="37"/>
  <c r="C1194" i="37"/>
  <c r="D1194" i="37"/>
  <c r="B1195" i="37"/>
  <c r="C1195" i="37"/>
  <c r="D1195" i="37"/>
  <c r="B1196" i="37"/>
  <c r="B1197" i="37"/>
  <c r="C1197" i="37"/>
  <c r="D1197" i="37"/>
  <c r="B1198" i="37"/>
  <c r="C1198" i="37"/>
  <c r="H1198" i="37" s="1"/>
  <c r="D1198" i="37"/>
  <c r="B1199" i="37"/>
  <c r="B1200" i="37"/>
  <c r="B1201" i="37"/>
  <c r="B1202" i="37"/>
  <c r="C1202" i="37"/>
  <c r="D1202" i="37"/>
  <c r="B1203" i="37"/>
  <c r="C1203" i="37"/>
  <c r="D1203" i="37"/>
  <c r="B1204" i="37"/>
  <c r="B1205" i="37"/>
  <c r="C1205" i="37"/>
  <c r="D1205" i="37"/>
  <c r="B1206" i="37"/>
  <c r="C1206" i="37"/>
  <c r="D1206" i="37"/>
  <c r="B1207" i="37"/>
  <c r="C1207" i="37"/>
  <c r="D1207" i="37"/>
  <c r="H1207" i="37" s="1"/>
  <c r="B1208" i="37"/>
  <c r="B1209" i="37"/>
  <c r="C1209" i="37"/>
  <c r="D1209" i="37"/>
  <c r="B1210" i="37"/>
  <c r="C1210" i="37"/>
  <c r="D1210" i="37"/>
  <c r="B1211" i="37"/>
  <c r="C1211" i="37"/>
  <c r="D1211" i="37"/>
  <c r="B1212" i="37"/>
  <c r="B1213" i="37"/>
  <c r="C1213" i="37"/>
  <c r="D1213" i="37"/>
  <c r="H1213" i="37" s="1"/>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H1223" i="37" s="1"/>
  <c r="B1224" i="37"/>
  <c r="C1224" i="37"/>
  <c r="D1224" i="37"/>
  <c r="B1225" i="37"/>
  <c r="C1225" i="37"/>
  <c r="D1225" i="37"/>
  <c r="B1226" i="37"/>
  <c r="C1226" i="37"/>
  <c r="D1226" i="37"/>
  <c r="B1227" i="37"/>
  <c r="C1227" i="37"/>
  <c r="D1227" i="37"/>
  <c r="H1227" i="37" s="1"/>
  <c r="B1228" i="37"/>
  <c r="C1228" i="37"/>
  <c r="D1228" i="37"/>
  <c r="B1229" i="37"/>
  <c r="C1229" i="37"/>
  <c r="D1229" i="37"/>
  <c r="B1230" i="37"/>
  <c r="C1230" i="37"/>
  <c r="D1230" i="37"/>
  <c r="B1231" i="37"/>
  <c r="C1231" i="37"/>
  <c r="D1231" i="37"/>
  <c r="H1231" i="37" s="1"/>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H1239" i="37" s="1"/>
  <c r="B1240" i="37"/>
  <c r="C1240" i="37"/>
  <c r="D1240" i="37"/>
  <c r="B1241" i="37"/>
  <c r="C1241" i="37"/>
  <c r="D1241" i="37"/>
  <c r="B1242" i="37"/>
  <c r="C1242" i="37"/>
  <c r="D1242" i="37"/>
  <c r="B1243" i="37"/>
  <c r="C1243" i="37"/>
  <c r="D1243" i="37"/>
  <c r="H1243" i="37" s="1"/>
  <c r="B1244" i="37"/>
  <c r="C1244" i="37"/>
  <c r="D1244" i="37"/>
  <c r="B1245" i="37"/>
  <c r="C1245" i="37"/>
  <c r="D1245" i="37"/>
  <c r="B1246" i="37"/>
  <c r="C1246" i="37"/>
  <c r="D1246" i="37"/>
  <c r="B1247" i="37"/>
  <c r="C1247" i="37"/>
  <c r="D1247" i="37"/>
  <c r="H1247" i="37" s="1"/>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H1255" i="37" s="1"/>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H1263" i="37" s="1"/>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H1273" i="37" s="1"/>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H1281" i="37" s="1"/>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H1291" i="37" s="1"/>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H1315" i="37" s="1"/>
  <c r="B1316" i="37"/>
  <c r="C1316" i="37"/>
  <c r="D1316" i="37"/>
  <c r="B1317" i="37"/>
  <c r="B1318" i="37"/>
  <c r="B1319" i="37"/>
  <c r="C1319" i="37"/>
  <c r="D1319" i="37"/>
  <c r="B1320" i="37"/>
  <c r="C1320" i="37"/>
  <c r="D1320" i="37"/>
  <c r="B1321" i="37"/>
  <c r="B1322" i="37"/>
  <c r="C1322" i="37"/>
  <c r="D1322" i="37"/>
  <c r="B1323" i="37"/>
  <c r="C1323" i="37"/>
  <c r="D1323" i="37"/>
  <c r="B1324" i="37"/>
  <c r="C1324" i="37"/>
  <c r="D1324" i="37"/>
  <c r="B1325" i="37"/>
  <c r="B1326" i="37"/>
  <c r="C1326" i="37"/>
  <c r="D1326" i="37"/>
  <c r="B1327" i="37"/>
  <c r="C1327" i="37"/>
  <c r="D1327" i="37"/>
  <c r="B1328" i="37"/>
  <c r="C1328" i="37"/>
  <c r="D1328" i="37"/>
  <c r="B1329" i="37"/>
  <c r="C1329" i="37"/>
  <c r="D1329" i="37"/>
  <c r="B1330" i="37"/>
  <c r="C1330" i="37"/>
  <c r="D1330" i="37"/>
  <c r="B1331" i="37"/>
  <c r="C1331" i="37"/>
  <c r="D1331" i="37"/>
  <c r="H1331" i="37" s="1"/>
  <c r="B1332" i="37"/>
  <c r="B1333" i="37"/>
  <c r="C1333" i="37"/>
  <c r="D1333" i="37"/>
  <c r="B1334" i="37"/>
  <c r="C1334" i="37"/>
  <c r="D1334" i="37"/>
  <c r="B1335" i="37"/>
  <c r="C1335" i="37"/>
  <c r="D1335" i="37"/>
  <c r="B1336" i="37"/>
  <c r="B1337" i="37"/>
  <c r="C1337" i="37"/>
  <c r="D1337" i="37"/>
  <c r="B1338" i="37"/>
  <c r="C1338" i="37"/>
  <c r="D1338" i="37"/>
  <c r="B1339" i="37"/>
  <c r="C1339" i="37"/>
  <c r="D1339" i="37"/>
  <c r="B1340" i="37"/>
  <c r="C1340" i="37"/>
  <c r="D1340" i="37"/>
  <c r="B1341" i="37"/>
  <c r="C1341" i="37"/>
  <c r="D1341" i="37"/>
  <c r="B1342" i="37"/>
  <c r="C1342" i="37"/>
  <c r="D1342" i="37"/>
  <c r="B1343" i="37"/>
  <c r="B1344" i="37"/>
  <c r="C1344" i="37"/>
  <c r="D1344" i="37"/>
  <c r="B1345" i="37"/>
  <c r="C1345" i="37"/>
  <c r="D1345" i="37"/>
  <c r="B1346" i="37"/>
  <c r="C1346" i="37"/>
  <c r="H1346" i="37" s="1"/>
  <c r="D1346" i="37"/>
  <c r="B1347" i="37"/>
  <c r="C1347" i="37"/>
  <c r="D1347" i="37"/>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H1355" i="37" s="1"/>
  <c r="B1356" i="37"/>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H1369" i="37" s="1"/>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C1384" i="37"/>
  <c r="D1384" i="37"/>
  <c r="B1385" i="37"/>
  <c r="C1385" i="37"/>
  <c r="D1385" i="37"/>
  <c r="B1386" i="37"/>
  <c r="C1386" i="37"/>
  <c r="D1386" i="37"/>
  <c r="B1387" i="37"/>
  <c r="C1387" i="37"/>
  <c r="D1387" i="37"/>
  <c r="B1388" i="37"/>
  <c r="C1388" i="37"/>
  <c r="D1388" i="37"/>
  <c r="B1389" i="37"/>
  <c r="B1390" i="37"/>
  <c r="C1390" i="37"/>
  <c r="D1390" i="37"/>
  <c r="B1391" i="37"/>
  <c r="C1391" i="37"/>
  <c r="D1391" i="37"/>
  <c r="H1391" i="37" s="1"/>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B1406" i="37"/>
  <c r="C1406" i="37"/>
  <c r="D1406" i="37"/>
  <c r="B1407" i="37"/>
  <c r="C1407" i="37"/>
  <c r="D1407" i="37"/>
  <c r="B1408" i="37"/>
  <c r="C1408" i="37"/>
  <c r="D1408" i="37"/>
  <c r="B1409" i="37"/>
  <c r="C1409" i="37"/>
  <c r="D1409" i="37"/>
  <c r="B1410" i="37"/>
  <c r="C1410" i="37"/>
  <c r="D1410" i="37"/>
  <c r="B1411" i="37"/>
  <c r="B1412" i="37"/>
  <c r="B1413" i="37"/>
  <c r="C1413" i="37"/>
  <c r="D1413" i="37"/>
  <c r="H1413" i="37" s="1"/>
  <c r="B1414" i="37"/>
  <c r="C1414" i="37"/>
  <c r="D1414" i="37"/>
  <c r="B1415" i="37"/>
  <c r="C1415" i="37"/>
  <c r="D1415" i="37"/>
  <c r="B1416" i="37"/>
  <c r="C1416" i="37"/>
  <c r="D1416" i="37"/>
  <c r="B1417" i="37"/>
  <c r="C1417" i="37"/>
  <c r="D1417" i="37"/>
  <c r="B1418" i="37"/>
  <c r="C1418" i="37"/>
  <c r="D1418" i="37"/>
  <c r="B1419" i="37"/>
  <c r="C1419" i="37"/>
  <c r="D1419" i="37"/>
  <c r="B1420" i="37"/>
  <c r="C1420" i="37"/>
  <c r="D1420" i="37"/>
  <c r="B1421" i="37"/>
  <c r="C1421" i="37"/>
  <c r="D1421" i="37"/>
  <c r="B1422" i="37"/>
  <c r="C1422" i="37"/>
  <c r="D1422" i="37"/>
  <c r="B1423" i="37"/>
  <c r="B1424" i="37"/>
  <c r="B1425" i="37"/>
  <c r="B1426" i="37"/>
  <c r="B1427" i="37"/>
  <c r="C1427" i="37"/>
  <c r="D1427" i="37"/>
  <c r="B1428" i="37"/>
  <c r="C1428" i="37"/>
  <c r="D1428" i="37"/>
  <c r="B1429" i="37"/>
  <c r="C1429" i="37"/>
  <c r="D1429" i="37"/>
  <c r="B1430" i="37"/>
  <c r="C1430" i="37"/>
  <c r="D1430" i="37"/>
  <c r="B1431" i="37"/>
  <c r="C1431" i="37"/>
  <c r="D1431" i="37"/>
  <c r="B1432" i="37"/>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B1476" i="37"/>
  <c r="C1476" i="37"/>
  <c r="H1476" i="37" s="1"/>
  <c r="B1477" i="37"/>
  <c r="C1477" i="37"/>
  <c r="B1478" i="37"/>
  <c r="C1478" i="37"/>
  <c r="B1479" i="37"/>
  <c r="C1479" i="37"/>
  <c r="H1479" i="37" s="1"/>
  <c r="B1480" i="37"/>
  <c r="B1481" i="37"/>
  <c r="C1481" i="37"/>
  <c r="B1482" i="37"/>
  <c r="C1482" i="37"/>
  <c r="B1483" i="37"/>
  <c r="C1483" i="37"/>
  <c r="H1483" i="37" s="1"/>
  <c r="B1484" i="37"/>
  <c r="C1484" i="37"/>
  <c r="H1484" i="37" s="1"/>
  <c r="B1485" i="37"/>
  <c r="C1485" i="37"/>
  <c r="H1485" i="37" s="1"/>
  <c r="B1486" i="37"/>
  <c r="B1487" i="37"/>
  <c r="C1487" i="37"/>
  <c r="H1487" i="37" s="1"/>
  <c r="B1488" i="37"/>
  <c r="B1489" i="37"/>
  <c r="C1489" i="37"/>
  <c r="H1489" i="37" s="1"/>
  <c r="B1490" i="37"/>
  <c r="C1490" i="37"/>
  <c r="B1491" i="37"/>
  <c r="C1491" i="37"/>
  <c r="B1492" i="37"/>
  <c r="C1492" i="37"/>
  <c r="H1492" i="37" s="1"/>
  <c r="B1493" i="37"/>
  <c r="C1493" i="37"/>
  <c r="B1494" i="37"/>
  <c r="C1494" i="37"/>
  <c r="B1495" i="37"/>
  <c r="C1495" i="37"/>
  <c r="H1495" i="37" s="1"/>
  <c r="B1496" i="37"/>
  <c r="C1496" i="37"/>
  <c r="H1496" i="37" s="1"/>
  <c r="B1497" i="37"/>
  <c r="B1498" i="37"/>
  <c r="C1498" i="37"/>
  <c r="B1499" i="37"/>
  <c r="C1499" i="37"/>
  <c r="B1500" i="37"/>
  <c r="C1500" i="37"/>
  <c r="H1500" i="37" s="1"/>
  <c r="B1501" i="37"/>
  <c r="C1501" i="37"/>
  <c r="B1502" i="37"/>
  <c r="C1502" i="37"/>
  <c r="B1503" i="37"/>
  <c r="B1504" i="37"/>
  <c r="B1505" i="37"/>
  <c r="B1506" i="37"/>
  <c r="C1506" i="37"/>
  <c r="B1507" i="37"/>
  <c r="C1507" i="37"/>
  <c r="B1508" i="37"/>
  <c r="C1508" i="37"/>
  <c r="H1508" i="37" s="1"/>
  <c r="B1509" i="37"/>
  <c r="C1509" i="37"/>
  <c r="B1510" i="37"/>
  <c r="B1511" i="37"/>
  <c r="B1512" i="37"/>
  <c r="C1512" i="37"/>
  <c r="H1512" i="37" s="1"/>
  <c r="B1513" i="37"/>
  <c r="C1513" i="37"/>
  <c r="B1514" i="37"/>
  <c r="C1514" i="37"/>
  <c r="B1515" i="37"/>
  <c r="C1515" i="37"/>
  <c r="H1515" i="37" s="1"/>
  <c r="B1516" i="37"/>
  <c r="B1517" i="37"/>
  <c r="C1517" i="37"/>
  <c r="B1518" i="37"/>
  <c r="C1518" i="37"/>
  <c r="B1519" i="37"/>
  <c r="C1519" i="37"/>
  <c r="H1519" i="37" s="1"/>
  <c r="B1520" i="37"/>
  <c r="C1520" i="37"/>
  <c r="H1520" i="37" s="1"/>
  <c r="B1521" i="37"/>
  <c r="B1522" i="37"/>
  <c r="C1522" i="37"/>
  <c r="B1523" i="37"/>
  <c r="C1523" i="37"/>
  <c r="H1523" i="37" s="1"/>
  <c r="B1524" i="37"/>
  <c r="C1524" i="37"/>
  <c r="H1524" i="37" s="1"/>
  <c r="B1525" i="37"/>
  <c r="C1525" i="37"/>
  <c r="B1526" i="37"/>
  <c r="B1527" i="37"/>
  <c r="C1527" i="37"/>
  <c r="H1527" i="37" s="1"/>
  <c r="B1528" i="37"/>
  <c r="C1528" i="37"/>
  <c r="H1528" i="37" s="1"/>
  <c r="B1529" i="37"/>
  <c r="C1529" i="37"/>
  <c r="B1530" i="37"/>
  <c r="C1530" i="37"/>
  <c r="B1531" i="37"/>
  <c r="B1532" i="37"/>
  <c r="C1532" i="37"/>
  <c r="H1532" i="37" s="1"/>
  <c r="B1533" i="37"/>
  <c r="C1533" i="37"/>
  <c r="B1534" i="37"/>
  <c r="C1534" i="37"/>
  <c r="B1535" i="37"/>
  <c r="C1535" i="37"/>
  <c r="H1535" i="37" s="1"/>
  <c r="B1536" i="37"/>
  <c r="B1537" i="37"/>
  <c r="C1537" i="37"/>
  <c r="B1538" i="37"/>
  <c r="C1538" i="37"/>
  <c r="B1539" i="37"/>
  <c r="C1539" i="37"/>
  <c r="H1539" i="37" s="1"/>
  <c r="B1540" i="37"/>
  <c r="C1540" i="37"/>
  <c r="H1540" i="37" s="1"/>
  <c r="B1541" i="37"/>
  <c r="B1542" i="37"/>
  <c r="C1542" i="37"/>
  <c r="B1543" i="37"/>
  <c r="C1543" i="37"/>
  <c r="H1543" i="37" s="1"/>
  <c r="B1544" i="37"/>
  <c r="C1544" i="37"/>
  <c r="H1544" i="37" s="1"/>
  <c r="B1545" i="37"/>
  <c r="C1545" i="37"/>
  <c r="B1546" i="37"/>
  <c r="B1547" i="37"/>
  <c r="C1547" i="37"/>
  <c r="H1547" i="37" s="1"/>
  <c r="B1548" i="37"/>
  <c r="C1548" i="37"/>
  <c r="H1548" i="37" s="1"/>
  <c r="B1549" i="37"/>
  <c r="C1549" i="37"/>
  <c r="B1550" i="37"/>
  <c r="C1550" i="37"/>
  <c r="B1551" i="37"/>
  <c r="B1552" i="37"/>
  <c r="C1552" i="37"/>
  <c r="H1552" i="37" s="1"/>
  <c r="B1553" i="37"/>
  <c r="C1553" i="37"/>
  <c r="B1554" i="37"/>
  <c r="C1554" i="37"/>
  <c r="B1555" i="37"/>
  <c r="C1555" i="37"/>
  <c r="H1555" i="37" s="1"/>
  <c r="B1556" i="37"/>
  <c r="C1556" i="37"/>
  <c r="H1556" i="37" s="1"/>
  <c r="B1557" i="37"/>
  <c r="B1558" i="37"/>
  <c r="C1558" i="37"/>
  <c r="B1559" i="37"/>
  <c r="C1559" i="37"/>
  <c r="B1560" i="37"/>
  <c r="C1560" i="37"/>
  <c r="H1560" i="37" s="1"/>
  <c r="B1561" i="37"/>
  <c r="C1561" i="37"/>
  <c r="Q3" i="3"/>
  <c r="H1559" i="37"/>
  <c r="H1545" i="37"/>
  <c r="H1529" i="37"/>
  <c r="H1525" i="37"/>
  <c r="H1517" i="37"/>
  <c r="H1507" i="37"/>
  <c r="H1499" i="37"/>
  <c r="H1491" i="37"/>
  <c r="H1475" i="37"/>
  <c r="H1301" i="37"/>
  <c r="H1267" i="37"/>
  <c r="H1251" i="37"/>
  <c r="H1235" i="37"/>
  <c r="H1217" i="37"/>
  <c r="H1195" i="37"/>
  <c r="H1184" i="37"/>
  <c r="H1176" i="37"/>
  <c r="H1166" i="37"/>
  <c r="H1156" i="37"/>
  <c r="H1142" i="37"/>
  <c r="H1130" i="37"/>
  <c r="H1122" i="37"/>
  <c r="H1117" i="37"/>
  <c r="H1111" i="37"/>
  <c r="H1107" i="37"/>
  <c r="H1099" i="37"/>
  <c r="H1090" i="37"/>
  <c r="H1080" i="37"/>
  <c r="H1069" i="37"/>
  <c r="H1059" i="37"/>
  <c r="H1047" i="37"/>
  <c r="H1035" i="37"/>
  <c r="H1024" i="37"/>
  <c r="H1021" i="37"/>
  <c r="H1019" i="37"/>
  <c r="H1017" i="37"/>
  <c r="H1014" i="37"/>
  <c r="H1009" i="37"/>
  <c r="H1004" i="37"/>
  <c r="H999" i="37"/>
  <c r="H994" i="37"/>
  <c r="H988" i="37"/>
  <c r="H982" i="37"/>
  <c r="H975" i="37"/>
  <c r="H971" i="37"/>
  <c r="H967" i="37"/>
  <c r="H959" i="37"/>
  <c r="H951" i="37"/>
  <c r="H943" i="37"/>
  <c r="H940" i="37"/>
  <c r="H938" i="37"/>
  <c r="H936" i="37"/>
  <c r="H934" i="37"/>
  <c r="H932" i="37"/>
  <c r="H930" i="37"/>
  <c r="H928" i="37"/>
  <c r="H926" i="37"/>
  <c r="H924" i="37"/>
  <c r="H922" i="37"/>
  <c r="H920" i="37"/>
  <c r="H918" i="37"/>
  <c r="H916" i="37"/>
  <c r="H914" i="37"/>
  <c r="H912" i="37"/>
  <c r="H910" i="37"/>
  <c r="H908" i="37"/>
  <c r="H906" i="37"/>
  <c r="H904" i="37"/>
  <c r="H902" i="37"/>
  <c r="H900" i="37"/>
  <c r="H898" i="37"/>
  <c r="H896" i="37"/>
  <c r="H894" i="37"/>
  <c r="H892" i="37"/>
  <c r="H890" i="37"/>
  <c r="H888" i="37"/>
  <c r="H886" i="37"/>
  <c r="H884" i="37"/>
  <c r="H882" i="37"/>
  <c r="H880" i="37"/>
  <c r="H878" i="37"/>
  <c r="H876" i="37"/>
  <c r="H874" i="37"/>
  <c r="H872" i="37"/>
  <c r="H870" i="37"/>
  <c r="H868" i="37"/>
  <c r="H866" i="37"/>
  <c r="H864" i="37"/>
  <c r="H862" i="37"/>
  <c r="H860" i="37"/>
  <c r="H858" i="37"/>
  <c r="H856" i="37"/>
  <c r="H854" i="37"/>
  <c r="H852" i="37"/>
  <c r="H850" i="37"/>
  <c r="H848" i="37"/>
  <c r="H846" i="37"/>
  <c r="H844" i="37"/>
  <c r="H842" i="37"/>
  <c r="H840" i="37"/>
  <c r="H838" i="37"/>
  <c r="H836" i="37"/>
  <c r="H834" i="37"/>
  <c r="H832" i="37"/>
  <c r="H830" i="37"/>
  <c r="H828" i="37"/>
  <c r="H826" i="37"/>
  <c r="H824" i="37"/>
  <c r="H822" i="37"/>
  <c r="H820" i="37"/>
  <c r="H818" i="37"/>
  <c r="H816" i="37"/>
  <c r="H814" i="37"/>
  <c r="H812" i="37"/>
  <c r="H810" i="37"/>
  <c r="H808" i="37"/>
  <c r="H806" i="37"/>
  <c r="H804" i="37"/>
  <c r="H802" i="37"/>
  <c r="H800" i="37"/>
  <c r="H798" i="37"/>
  <c r="H796" i="37"/>
  <c r="H794" i="37"/>
  <c r="H792" i="37"/>
  <c r="H790" i="37"/>
  <c r="H788" i="37"/>
  <c r="H786" i="37"/>
  <c r="H784" i="37"/>
  <c r="H782" i="37"/>
  <c r="H780" i="37"/>
  <c r="H778" i="37"/>
  <c r="H776" i="37"/>
  <c r="H774" i="37"/>
  <c r="H772" i="37"/>
  <c r="H770" i="37"/>
  <c r="H768" i="37"/>
  <c r="H766" i="37"/>
  <c r="H764" i="37"/>
  <c r="H762" i="37"/>
  <c r="H760" i="37"/>
  <c r="H758" i="37"/>
  <c r="H756" i="37"/>
  <c r="H754" i="37"/>
  <c r="H752" i="37"/>
  <c r="H750" i="37"/>
  <c r="H748" i="37"/>
  <c r="H746" i="37"/>
  <c r="H744" i="37"/>
  <c r="H742" i="37"/>
  <c r="H740" i="37"/>
  <c r="H738" i="37"/>
  <c r="H736" i="37"/>
  <c r="H734" i="37"/>
  <c r="H732" i="37"/>
  <c r="H730" i="37"/>
  <c r="H728" i="37"/>
  <c r="H726" i="37"/>
  <c r="H724" i="37"/>
  <c r="H722" i="37"/>
  <c r="H720" i="37"/>
  <c r="H718" i="37"/>
  <c r="H716" i="37"/>
  <c r="H714" i="37"/>
  <c r="H712" i="37"/>
  <c r="H710" i="37"/>
  <c r="H708" i="37"/>
  <c r="H706" i="37"/>
  <c r="H704" i="37"/>
  <c r="H702" i="37"/>
  <c r="H700" i="37"/>
  <c r="H698" i="37"/>
  <c r="H696" i="37"/>
  <c r="H694" i="37"/>
  <c r="H692" i="37"/>
  <c r="H690" i="37"/>
  <c r="H688" i="37"/>
  <c r="H686" i="37"/>
  <c r="H684" i="37"/>
  <c r="H682" i="37"/>
  <c r="H680" i="37"/>
  <c r="H678" i="37"/>
  <c r="H676" i="37"/>
  <c r="H674" i="37"/>
  <c r="H672" i="37"/>
  <c r="H670" i="37"/>
  <c r="H668" i="37"/>
  <c r="H666" i="37"/>
  <c r="H664" i="37"/>
  <c r="H662" i="37"/>
  <c r="H660" i="37"/>
  <c r="H658" i="37"/>
  <c r="H656" i="37"/>
  <c r="H654" i="37"/>
  <c r="H652" i="37"/>
  <c r="H650" i="37"/>
  <c r="H648" i="37"/>
  <c r="H646" i="37"/>
  <c r="H644" i="37"/>
  <c r="H641" i="37"/>
  <c r="H639" i="37"/>
  <c r="H629" i="37"/>
  <c r="H622" i="37"/>
  <c r="H615" i="37"/>
  <c r="H611" i="37"/>
  <c r="H606" i="37"/>
  <c r="H601" i="37"/>
  <c r="H597" i="37"/>
  <c r="H591" i="37"/>
  <c r="H588" i="37"/>
  <c r="H586" i="37"/>
  <c r="H579" i="37"/>
  <c r="H575" i="37"/>
  <c r="H573" i="37"/>
  <c r="H569" i="37"/>
  <c r="H566" i="37"/>
  <c r="H563" i="37"/>
  <c r="H560" i="37"/>
  <c r="H556" i="37"/>
  <c r="H553" i="37"/>
  <c r="H551" i="37"/>
  <c r="H549" i="37"/>
  <c r="H547" i="37"/>
  <c r="H544" i="37"/>
  <c r="H542" i="37"/>
  <c r="H539" i="37"/>
  <c r="H537" i="37"/>
  <c r="H535" i="37"/>
  <c r="H530" i="37"/>
  <c r="H527" i="37"/>
  <c r="H524" i="37"/>
  <c r="H522" i="37"/>
  <c r="H517" i="37"/>
  <c r="H514" i="37"/>
  <c r="H511" i="37"/>
  <c r="H505" i="37"/>
  <c r="H503" i="37"/>
  <c r="H501" i="37"/>
  <c r="H499" i="37"/>
  <c r="H496" i="37"/>
  <c r="H494" i="37"/>
  <c r="H491" i="37"/>
  <c r="H489" i="37"/>
  <c r="H487" i="37"/>
  <c r="H484" i="37"/>
  <c r="H482" i="37"/>
  <c r="H479" i="37"/>
  <c r="H477" i="37"/>
  <c r="H473" i="37"/>
  <c r="H470" i="37"/>
  <c r="H467" i="37"/>
  <c r="H465" i="37"/>
  <c r="H461" i="37"/>
  <c r="H458" i="37"/>
  <c r="H455" i="37"/>
  <c r="H452" i="37"/>
  <c r="H448" i="37"/>
  <c r="H444" i="37"/>
  <c r="H440" i="37"/>
  <c r="H435" i="37"/>
  <c r="H430" i="37"/>
  <c r="H425" i="37"/>
  <c r="H420" i="37"/>
  <c r="H415" i="37"/>
  <c r="H401" i="37"/>
  <c r="H395" i="37"/>
  <c r="H387" i="37"/>
  <c r="H382" i="37"/>
  <c r="H377" i="37"/>
  <c r="H372" i="37"/>
  <c r="H367" i="37"/>
  <c r="H363" i="37"/>
  <c r="H358" i="37"/>
  <c r="H352" i="37"/>
  <c r="H347" i="37"/>
  <c r="H339" i="37"/>
  <c r="H333" i="37"/>
  <c r="H327" i="37"/>
  <c r="H322" i="37"/>
  <c r="H317" i="37"/>
  <c r="H313" i="37"/>
  <c r="H308" i="37"/>
  <c r="H302" i="37"/>
  <c r="H298" i="37"/>
  <c r="H295" i="37"/>
  <c r="H293" i="37"/>
  <c r="H288" i="37"/>
  <c r="H286" i="37"/>
  <c r="H279" i="37"/>
  <c r="H277" i="37"/>
  <c r="H275" i="37"/>
  <c r="H272" i="37"/>
  <c r="H270" i="37"/>
  <c r="H268" i="37"/>
  <c r="H265" i="37"/>
  <c r="H262" i="37"/>
  <c r="H256" i="37"/>
  <c r="H253" i="37"/>
  <c r="H251" i="37"/>
  <c r="H249" i="37"/>
  <c r="H245" i="37"/>
  <c r="H243" i="37"/>
  <c r="H240" i="37"/>
  <c r="H237" i="37"/>
  <c r="H234" i="37"/>
  <c r="H231" i="37"/>
  <c r="H228" i="37"/>
  <c r="H225" i="37"/>
  <c r="H221" i="37"/>
  <c r="H219" i="37"/>
  <c r="H216" i="37"/>
  <c r="H210" i="37"/>
  <c r="H207" i="37"/>
  <c r="H205" i="37"/>
  <c r="H203" i="37"/>
  <c r="H201" i="37"/>
  <c r="H198" i="37"/>
  <c r="H196" i="37"/>
  <c r="H192" i="37"/>
  <c r="H190" i="37"/>
  <c r="H188" i="37"/>
  <c r="H185" i="37"/>
  <c r="H183" i="37"/>
  <c r="H181" i="37"/>
  <c r="H179" i="37"/>
  <c r="H177" i="37"/>
  <c r="H174" i="37"/>
  <c r="H172" i="37"/>
  <c r="H170" i="37"/>
  <c r="H166" i="37"/>
  <c r="H160" i="37"/>
  <c r="H155" i="37"/>
  <c r="H148" i="37"/>
  <c r="H144" i="37"/>
  <c r="H140" i="37"/>
  <c r="H134" i="37"/>
  <c r="H127" i="37"/>
  <c r="H121" i="37"/>
  <c r="H116" i="37"/>
  <c r="H111" i="37"/>
  <c r="H109" i="37"/>
  <c r="H105" i="37"/>
  <c r="H103" i="37"/>
  <c r="H101" i="37"/>
  <c r="H96" i="37"/>
  <c r="H92" i="37"/>
  <c r="H87" i="37"/>
  <c r="H82" i="37"/>
  <c r="H78" i="37"/>
  <c r="H72" i="37"/>
  <c r="H69" i="37"/>
  <c r="H66" i="37"/>
  <c r="H60" i="37"/>
  <c r="H54" i="37"/>
  <c r="H49" i="37"/>
  <c r="H43" i="37"/>
  <c r="H37" i="37"/>
  <c r="H31" i="37"/>
  <c r="H3" i="3"/>
  <c r="L3" i="3"/>
  <c r="P3" i="3"/>
  <c r="G7" i="3"/>
  <c r="U6" i="3"/>
  <c r="J7" i="3" s="1"/>
  <c r="H6" i="37"/>
  <c r="H10" i="37"/>
  <c r="H15" i="37"/>
  <c r="H20" i="37"/>
  <c r="H24" i="37"/>
  <c r="H29" i="37"/>
  <c r="G30" i="3"/>
  <c r="H30" i="3"/>
  <c r="E30" i="3" s="1"/>
  <c r="B30" i="3" s="1"/>
  <c r="G25" i="3"/>
  <c r="E25" i="3"/>
  <c r="B25" i="3" s="1"/>
  <c r="G26" i="3"/>
  <c r="E26" i="3" s="1"/>
  <c r="B26" i="3" s="1"/>
  <c r="G27" i="3"/>
  <c r="H27" i="3"/>
  <c r="G28" i="3"/>
  <c r="H28" i="3"/>
  <c r="G29" i="3"/>
  <c r="H29" i="3"/>
  <c r="E29" i="3"/>
  <c r="B29" i="3" s="1"/>
  <c r="G31" i="3"/>
  <c r="H31" i="3"/>
  <c r="G32" i="3"/>
  <c r="H32" i="3"/>
  <c r="G33" i="3"/>
  <c r="H33" i="3"/>
  <c r="G34" i="3"/>
  <c r="H34" i="3"/>
  <c r="E34" i="3" s="1"/>
  <c r="B34" i="3" s="1"/>
  <c r="G35" i="3"/>
  <c r="H35" i="3"/>
  <c r="G36" i="3"/>
  <c r="H36" i="3"/>
  <c r="G37" i="3"/>
  <c r="H37" i="3"/>
  <c r="G38" i="3"/>
  <c r="H38" i="3"/>
  <c r="E38" i="3" s="1"/>
  <c r="B38" i="3" s="1"/>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E61" i="3" s="1"/>
  <c r="B61" i="3" s="1"/>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E77" i="3" s="1"/>
  <c r="B77" i="3" s="1"/>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212" i="3"/>
  <c r="H212" i="3"/>
  <c r="G260" i="3"/>
  <c r="H260" i="3"/>
  <c r="G263" i="3"/>
  <c r="H263" i="3"/>
  <c r="G264" i="3"/>
  <c r="H264" i="3"/>
  <c r="G265" i="3"/>
  <c r="H265" i="3"/>
  <c r="G268" i="3"/>
  <c r="H268" i="3"/>
  <c r="G269" i="3"/>
  <c r="H269" i="3"/>
  <c r="G270" i="3"/>
  <c r="H270" i="3"/>
  <c r="G271" i="3"/>
  <c r="H271" i="3"/>
  <c r="G272" i="3"/>
  <c r="H272" i="3"/>
  <c r="G273" i="3"/>
  <c r="H273" i="3"/>
  <c r="G274" i="3"/>
  <c r="H274" i="3"/>
  <c r="G275" i="3"/>
  <c r="H275" i="3"/>
  <c r="G276" i="3"/>
  <c r="H276" i="3"/>
  <c r="G277" i="3"/>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L204" i="3"/>
  <c r="M204" i="3"/>
  <c r="L203" i="3"/>
  <c r="M203" i="3"/>
  <c r="L202" i="3"/>
  <c r="M202" i="3"/>
  <c r="L201" i="3"/>
  <c r="M201" i="3"/>
  <c r="L200" i="3"/>
  <c r="M200" i="3"/>
  <c r="L7" i="3"/>
  <c r="F7" i="3" s="1"/>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F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24" i="1" s="1"/>
  <c r="C412" i="37" s="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55" i="42"/>
  <c r="F46" i="36"/>
  <c r="F50" i="36"/>
  <c r="F43" i="36"/>
  <c r="F29" i="36"/>
  <c r="F97" i="36"/>
  <c r="F261" i="3" l="1"/>
  <c r="H173" i="3"/>
  <c r="D147" i="1"/>
  <c r="C137" i="37" s="1"/>
  <c r="D399" i="1"/>
  <c r="C388" i="37" s="1"/>
  <c r="D151" i="27"/>
  <c r="F154" i="27"/>
  <c r="D203" i="27"/>
  <c r="F221" i="27"/>
  <c r="F231" i="27"/>
  <c r="E235" i="27"/>
  <c r="D1200" i="37" s="1"/>
  <c r="F236" i="27"/>
  <c r="D254" i="27"/>
  <c r="C1219" i="37" s="1"/>
  <c r="F255" i="27"/>
  <c r="E45" i="33"/>
  <c r="D1457" i="37" s="1"/>
  <c r="F234" i="3"/>
  <c r="B234" i="3" s="1"/>
  <c r="F258" i="3"/>
  <c r="B258" i="3" s="1"/>
  <c r="G966" i="37"/>
  <c r="G964" i="37"/>
  <c r="G962" i="37"/>
  <c r="G960" i="37"/>
  <c r="G958" i="37"/>
  <c r="G566" i="37"/>
  <c r="G556" i="37"/>
  <c r="G60" i="37"/>
  <c r="G54" i="37"/>
  <c r="G52" i="37"/>
  <c r="G24" i="37"/>
  <c r="G22" i="37"/>
  <c r="G20" i="37"/>
  <c r="G965" i="37"/>
  <c r="G963" i="37"/>
  <c r="G961" i="37"/>
  <c r="G959" i="37"/>
  <c r="G567" i="37"/>
  <c r="G557" i="37"/>
  <c r="G555" i="37"/>
  <c r="G59" i="37"/>
  <c r="G53" i="37"/>
  <c r="G51" i="37"/>
  <c r="G23" i="37"/>
  <c r="G21" i="37"/>
  <c r="H1402" i="37"/>
  <c r="H1386" i="37"/>
  <c r="H1382" i="37"/>
  <c r="H1377" i="37"/>
  <c r="H1365" i="37"/>
  <c r="H1361" i="37"/>
  <c r="H1358" i="37"/>
  <c r="H1353" i="37"/>
  <c r="H1351" i="37"/>
  <c r="H1349" i="37"/>
  <c r="H1344" i="37"/>
  <c r="H1339" i="37"/>
  <c r="H1334" i="37"/>
  <c r="H1329" i="37"/>
  <c r="H1327" i="37"/>
  <c r="H1322" i="37"/>
  <c r="H1311" i="37"/>
  <c r="H1306" i="37"/>
  <c r="H1303" i="37"/>
  <c r="H1299" i="37"/>
  <c r="H1297" i="37"/>
  <c r="H1294" i="37"/>
  <c r="H1289" i="37"/>
  <c r="H1285" i="37"/>
  <c r="H1283" i="37"/>
  <c r="H1279" i="37"/>
  <c r="H1277" i="37"/>
  <c r="H1275" i="37"/>
  <c r="H1271" i="37"/>
  <c r="H1269" i="37"/>
  <c r="H1265" i="37"/>
  <c r="H1261" i="37"/>
  <c r="H1257" i="37"/>
  <c r="H1253" i="37"/>
  <c r="H1249" i="37"/>
  <c r="H1245" i="37"/>
  <c r="H1241" i="37"/>
  <c r="H1237" i="37"/>
  <c r="H1233" i="37"/>
  <c r="H1229" i="37"/>
  <c r="H1225" i="37"/>
  <c r="H1221" i="37"/>
  <c r="H1215" i="37"/>
  <c r="H1210" i="37"/>
  <c r="H1205" i="37"/>
  <c r="G967" i="37"/>
  <c r="H966" i="37"/>
  <c r="H965" i="37"/>
  <c r="H964" i="37"/>
  <c r="H963" i="37"/>
  <c r="H962" i="37"/>
  <c r="H961" i="37"/>
  <c r="H960" i="37"/>
  <c r="H958" i="37"/>
  <c r="H955" i="37"/>
  <c r="H947" i="37"/>
  <c r="H625" i="37"/>
  <c r="H619" i="37"/>
  <c r="H613" i="37"/>
  <c r="H609" i="37"/>
  <c r="H604" i="37"/>
  <c r="H599" i="37"/>
  <c r="H593" i="37"/>
  <c r="H589" i="37"/>
  <c r="H587" i="37"/>
  <c r="H582" i="37"/>
  <c r="H577" i="37"/>
  <c r="H574" i="37"/>
  <c r="H570" i="37"/>
  <c r="H567" i="37"/>
  <c r="H564" i="37"/>
  <c r="G561" i="37"/>
  <c r="H557" i="37"/>
  <c r="H555" i="37"/>
  <c r="H552" i="37"/>
  <c r="H550" i="37"/>
  <c r="H548" i="37"/>
  <c r="H545" i="37"/>
  <c r="H543" i="37"/>
  <c r="H540" i="37"/>
  <c r="H538" i="37"/>
  <c r="H536" i="37"/>
  <c r="H532" i="37"/>
  <c r="H528" i="37"/>
  <c r="H525" i="37"/>
  <c r="H523" i="37"/>
  <c r="H518" i="37"/>
  <c r="H515" i="37"/>
  <c r="H512" i="37"/>
  <c r="H508" i="37"/>
  <c r="H504" i="37"/>
  <c r="H502" i="37"/>
  <c r="H500" i="37"/>
  <c r="H497" i="37"/>
  <c r="H495" i="37"/>
  <c r="H492" i="37"/>
  <c r="H490" i="37"/>
  <c r="H488" i="37"/>
  <c r="H485" i="37"/>
  <c r="H483" i="37"/>
  <c r="H480" i="37"/>
  <c r="H478" i="37"/>
  <c r="H474" i="37"/>
  <c r="H471" i="37"/>
  <c r="H468" i="37"/>
  <c r="H466" i="37"/>
  <c r="H462" i="37"/>
  <c r="H459" i="37"/>
  <c r="H456" i="37"/>
  <c r="H453" i="37"/>
  <c r="H449" i="37"/>
  <c r="H447" i="37"/>
  <c r="H442" i="37"/>
  <c r="H437" i="37"/>
  <c r="H432" i="37"/>
  <c r="H428" i="37"/>
  <c r="H423" i="37"/>
  <c r="H417" i="37"/>
  <c r="H403" i="37"/>
  <c r="H397" i="37"/>
  <c r="H391" i="37"/>
  <c r="H385" i="37"/>
  <c r="H379" i="37"/>
  <c r="H374" i="37"/>
  <c r="H369" i="37"/>
  <c r="H365" i="37"/>
  <c r="H360" i="37"/>
  <c r="H354" i="37"/>
  <c r="H350" i="37"/>
  <c r="H345" i="37"/>
  <c r="H335" i="37"/>
  <c r="H330" i="37"/>
  <c r="H325" i="37"/>
  <c r="H320" i="37"/>
  <c r="H315" i="37"/>
  <c r="H311" i="37"/>
  <c r="H306" i="37"/>
  <c r="H300" i="37"/>
  <c r="H260" i="37"/>
  <c r="H212" i="37"/>
  <c r="H164" i="37"/>
  <c r="G160" i="37"/>
  <c r="H158" i="37"/>
  <c r="H153" i="37"/>
  <c r="H146" i="37"/>
  <c r="H142" i="37"/>
  <c r="H136" i="37"/>
  <c r="H130" i="37"/>
  <c r="H123" i="37"/>
  <c r="H118" i="37"/>
  <c r="H114" i="37"/>
  <c r="H98" i="37"/>
  <c r="H94" i="37"/>
  <c r="H89" i="37"/>
  <c r="H85" i="37"/>
  <c r="H80" i="37"/>
  <c r="H74" i="37"/>
  <c r="H63" i="37"/>
  <c r="H62" i="37"/>
  <c r="H59" i="37"/>
  <c r="H57" i="37"/>
  <c r="H56" i="37"/>
  <c r="H53" i="37"/>
  <c r="H52" i="37"/>
  <c r="H51" i="37"/>
  <c r="H48" i="37"/>
  <c r="H45" i="37"/>
  <c r="H44" i="37"/>
  <c r="H42" i="37"/>
  <c r="H39" i="37"/>
  <c r="H38" i="37"/>
  <c r="H35" i="37"/>
  <c r="H34" i="37"/>
  <c r="H32" i="37"/>
  <c r="H30" i="37"/>
  <c r="H28" i="37"/>
  <c r="H27" i="37"/>
  <c r="H26" i="37"/>
  <c r="H23" i="37"/>
  <c r="H22" i="37"/>
  <c r="H21" i="37"/>
  <c r="H18" i="37"/>
  <c r="H17" i="37"/>
  <c r="H16" i="37"/>
  <c r="H14" i="37"/>
  <c r="H12" i="37"/>
  <c r="H11" i="37"/>
  <c r="H9" i="37"/>
  <c r="H8" i="37"/>
  <c r="H7" i="37"/>
  <c r="H5" i="37"/>
  <c r="G1398" i="37"/>
  <c r="G1394" i="37"/>
  <c r="E155" i="3"/>
  <c r="B155" i="3" s="1"/>
  <c r="H1438" i="37"/>
  <c r="H1407" i="37"/>
  <c r="H1395" i="37"/>
  <c r="G1395" i="37"/>
  <c r="F218" i="3"/>
  <c r="B218" i="3" s="1"/>
  <c r="F222" i="3"/>
  <c r="B222" i="3" s="1"/>
  <c r="F223" i="3"/>
  <c r="B223" i="3" s="1"/>
  <c r="F230" i="3"/>
  <c r="B230" i="3" s="1"/>
  <c r="F231" i="3"/>
  <c r="B231" i="3" s="1"/>
  <c r="E280" i="3"/>
  <c r="E276" i="3"/>
  <c r="E101" i="3"/>
  <c r="B101" i="3" s="1"/>
  <c r="E93" i="3"/>
  <c r="B93" i="3" s="1"/>
  <c r="E89" i="3"/>
  <c r="B89" i="3" s="1"/>
  <c r="E86" i="3"/>
  <c r="B86" i="3" s="1"/>
  <c r="E81" i="3"/>
  <c r="B81" i="3" s="1"/>
  <c r="E78" i="3"/>
  <c r="B78" i="3" s="1"/>
  <c r="E75" i="3"/>
  <c r="B75" i="3" s="1"/>
  <c r="L296" i="3"/>
  <c r="F296" i="3" s="1"/>
  <c r="G1136" i="37"/>
  <c r="G1004" i="37"/>
  <c r="G1002" i="37"/>
  <c r="G976" i="37"/>
  <c r="G1493" i="37"/>
  <c r="G1481" i="37"/>
  <c r="H1467" i="37"/>
  <c r="H1444" i="37"/>
  <c r="H1434" i="37"/>
  <c r="H1430" i="37"/>
  <c r="H1429" i="37"/>
  <c r="H1422" i="37"/>
  <c r="H1420" i="37"/>
  <c r="H1418" i="37"/>
  <c r="H1416" i="37"/>
  <c r="H1414" i="37"/>
  <c r="H1410" i="37"/>
  <c r="H1409" i="37"/>
  <c r="H1408" i="37"/>
  <c r="H1406" i="37"/>
  <c r="H1405" i="37"/>
  <c r="H1398" i="37"/>
  <c r="H1394" i="37"/>
  <c r="H1393" i="37"/>
  <c r="H1147" i="37"/>
  <c r="G1005" i="37"/>
  <c r="G1003" i="37"/>
  <c r="G1001" i="37"/>
  <c r="F200" i="3"/>
  <c r="B200" i="3" s="1"/>
  <c r="F204" i="3"/>
  <c r="B204" i="3" s="1"/>
  <c r="F242" i="3"/>
  <c r="B242" i="3" s="1"/>
  <c r="F246" i="3"/>
  <c r="B246" i="3" s="1"/>
  <c r="F247" i="3"/>
  <c r="B247" i="3" s="1"/>
  <c r="F254" i="3"/>
  <c r="B254" i="3" s="1"/>
  <c r="F255" i="3"/>
  <c r="B255" i="3" s="1"/>
  <c r="E275" i="3"/>
  <c r="E274" i="3"/>
  <c r="B274" i="3" s="1"/>
  <c r="E268" i="3"/>
  <c r="E149" i="3"/>
  <c r="B149" i="3" s="1"/>
  <c r="E145" i="3"/>
  <c r="B145" i="3" s="1"/>
  <c r="E142" i="3"/>
  <c r="B142" i="3" s="1"/>
  <c r="E137" i="3"/>
  <c r="B137" i="3" s="1"/>
  <c r="E134" i="3"/>
  <c r="B134" i="3" s="1"/>
  <c r="E129" i="3"/>
  <c r="B129" i="3" s="1"/>
  <c r="E126" i="3"/>
  <c r="B126" i="3" s="1"/>
  <c r="E121" i="3"/>
  <c r="B121" i="3" s="1"/>
  <c r="E118" i="3"/>
  <c r="B118" i="3" s="1"/>
  <c r="E113" i="3"/>
  <c r="B113" i="3" s="1"/>
  <c r="E110" i="3"/>
  <c r="B110" i="3" s="1"/>
  <c r="E105" i="3"/>
  <c r="B105" i="3" s="1"/>
  <c r="E102" i="3"/>
  <c r="B102" i="3" s="1"/>
  <c r="E99" i="3"/>
  <c r="B99" i="3" s="1"/>
  <c r="E69" i="3"/>
  <c r="B69" i="3" s="1"/>
  <c r="E65" i="3"/>
  <c r="B65" i="3" s="1"/>
  <c r="E62" i="3"/>
  <c r="B62" i="3" s="1"/>
  <c r="E59" i="3"/>
  <c r="B59" i="3" s="1"/>
  <c r="E53" i="3"/>
  <c r="B53" i="3" s="1"/>
  <c r="E51" i="3"/>
  <c r="B51" i="3" s="1"/>
  <c r="I7" i="3"/>
  <c r="G1561" i="37"/>
  <c r="G1558" i="37"/>
  <c r="G1549" i="37"/>
  <c r="G1537" i="37"/>
  <c r="G1529" i="37"/>
  <c r="G1517" i="37"/>
  <c r="H1388" i="37"/>
  <c r="H1384" i="37"/>
  <c r="H1380" i="37"/>
  <c r="H1379" i="37"/>
  <c r="H1378" i="37"/>
  <c r="H1374" i="37"/>
  <c r="H1356" i="37"/>
  <c r="H1354" i="37"/>
  <c r="H1352" i="37"/>
  <c r="H1350" i="37"/>
  <c r="H1324" i="37"/>
  <c r="H1320" i="37"/>
  <c r="H1319" i="37"/>
  <c r="H1316" i="37"/>
  <c r="H1314" i="37"/>
  <c r="H1313" i="37"/>
  <c r="H1312" i="37"/>
  <c r="H1308" i="37"/>
  <c r="H1218" i="37"/>
  <c r="H1216" i="37"/>
  <c r="H1214" i="37"/>
  <c r="G1150" i="37"/>
  <c r="H1136" i="37"/>
  <c r="G1135" i="37"/>
  <c r="H1101" i="37"/>
  <c r="H1097" i="37"/>
  <c r="H1095" i="37"/>
  <c r="H1093" i="37"/>
  <c r="H1092" i="37"/>
  <c r="H1091" i="37"/>
  <c r="H1087" i="37"/>
  <c r="H1086" i="37"/>
  <c r="H1085" i="37"/>
  <c r="H1083" i="37"/>
  <c r="H1082" i="37"/>
  <c r="H1081" i="37"/>
  <c r="H1079" i="37"/>
  <c r="H1078" i="37"/>
  <c r="H1077" i="37"/>
  <c r="G1075" i="37"/>
  <c r="H1072" i="37"/>
  <c r="G1069" i="37"/>
  <c r="H1068" i="37"/>
  <c r="G1067" i="37"/>
  <c r="G1061" i="37"/>
  <c r="H1060" i="37"/>
  <c r="G1059" i="37"/>
  <c r="H1056" i="37"/>
  <c r="H1055" i="37"/>
  <c r="H1054" i="37"/>
  <c r="H1052" i="37"/>
  <c r="H1051" i="37"/>
  <c r="H1048" i="37"/>
  <c r="H1046" i="37"/>
  <c r="H1044" i="37"/>
  <c r="H1043" i="37"/>
  <c r="H1037" i="37"/>
  <c r="H1033" i="37"/>
  <c r="H1032" i="37"/>
  <c r="H1031" i="37"/>
  <c r="H1029" i="37"/>
  <c r="H1028" i="37"/>
  <c r="H1015" i="37"/>
  <c r="H1013" i="37"/>
  <c r="H1011" i="37"/>
  <c r="H1010" i="37"/>
  <c r="H1007" i="37"/>
  <c r="H1005" i="37"/>
  <c r="H1003" i="37"/>
  <c r="H1002" i="37"/>
  <c r="H1001" i="37"/>
  <c r="H997" i="37"/>
  <c r="H995" i="37"/>
  <c r="G994" i="37"/>
  <c r="H993" i="37"/>
  <c r="H991" i="37"/>
  <c r="H987" i="37"/>
  <c r="H986" i="37"/>
  <c r="H981" i="37"/>
  <c r="H980" i="37"/>
  <c r="H976" i="37"/>
  <c r="G638" i="37"/>
  <c r="H1399" i="37"/>
  <c r="B280" i="3"/>
  <c r="G1432" i="37"/>
  <c r="G1430" i="37"/>
  <c r="G1428" i="37"/>
  <c r="G1422" i="37"/>
  <c r="G1418" i="37"/>
  <c r="G1416" i="37"/>
  <c r="G1414" i="37"/>
  <c r="G1406" i="37"/>
  <c r="G1393" i="37"/>
  <c r="G1391" i="37"/>
  <c r="G1185" i="37"/>
  <c r="G1183" i="37"/>
  <c r="G1181" i="37"/>
  <c r="G1179" i="37"/>
  <c r="G1177" i="37"/>
  <c r="G1175" i="37"/>
  <c r="G1173" i="37"/>
  <c r="G1171" i="37"/>
  <c r="G1149" i="37"/>
  <c r="G1147" i="37"/>
  <c r="G1145" i="37"/>
  <c r="G1118" i="37"/>
  <c r="G974" i="37"/>
  <c r="G972" i="37"/>
  <c r="G970" i="37"/>
  <c r="G968" i="37"/>
  <c r="G955" i="37"/>
  <c r="G953" i="37"/>
  <c r="G951" i="37"/>
  <c r="G949" i="37"/>
  <c r="G947"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829" i="37"/>
  <c r="G689" i="37"/>
  <c r="G687" i="37"/>
  <c r="G685" i="37"/>
  <c r="G683" i="37"/>
  <c r="G681" i="37"/>
  <c r="G679" i="37"/>
  <c r="G677" i="37"/>
  <c r="G675" i="37"/>
  <c r="G673" i="37"/>
  <c r="G671" i="37"/>
  <c r="G669" i="37"/>
  <c r="G667" i="37"/>
  <c r="G665" i="37"/>
  <c r="G641" i="37"/>
  <c r="G629" i="37"/>
  <c r="G625" i="37"/>
  <c r="G619" i="37"/>
  <c r="G615" i="37"/>
  <c r="G613" i="37"/>
  <c r="G611" i="37"/>
  <c r="G609" i="37"/>
  <c r="G601" i="37"/>
  <c r="G599" i="37"/>
  <c r="G597" i="37"/>
  <c r="G294" i="37"/>
  <c r="G266" i="37"/>
  <c r="G264" i="37"/>
  <c r="G252" i="37"/>
  <c r="G250" i="37"/>
  <c r="G246" i="37"/>
  <c r="G244" i="37"/>
  <c r="G238" i="37"/>
  <c r="G236" i="37"/>
  <c r="G230" i="37"/>
  <c r="G224" i="37"/>
  <c r="G220" i="37"/>
  <c r="G218" i="37"/>
  <c r="G206" i="37"/>
  <c r="G204" i="37"/>
  <c r="G202" i="37"/>
  <c r="G166" i="37"/>
  <c r="G164" i="37"/>
  <c r="G158" i="37"/>
  <c r="G118" i="37"/>
  <c r="G116" i="37"/>
  <c r="G114" i="37"/>
  <c r="G98" i="37"/>
  <c r="G96" i="37"/>
  <c r="G94" i="37"/>
  <c r="G92" i="37"/>
  <c r="G82" i="37"/>
  <c r="G80" i="37"/>
  <c r="G78" i="37"/>
  <c r="G74" i="37"/>
  <c r="G72" i="37"/>
  <c r="G66" i="37"/>
  <c r="H19" i="37"/>
  <c r="L199" i="3"/>
  <c r="F209" i="3"/>
  <c r="B209" i="3" s="1"/>
  <c r="F214" i="3"/>
  <c r="B214" i="3" s="1"/>
  <c r="F215" i="3"/>
  <c r="B215" i="3" s="1"/>
  <c r="F226" i="3"/>
  <c r="B226" i="3" s="1"/>
  <c r="F238" i="3"/>
  <c r="B238" i="3" s="1"/>
  <c r="F239" i="3"/>
  <c r="B239" i="3" s="1"/>
  <c r="F250" i="3"/>
  <c r="B250" i="3" s="1"/>
  <c r="F211" i="3"/>
  <c r="B211" i="3" s="1"/>
  <c r="E283" i="3"/>
  <c r="B283" i="3" s="1"/>
  <c r="E277" i="3"/>
  <c r="B277" i="3" s="1"/>
  <c r="E272" i="3"/>
  <c r="E269" i="3"/>
  <c r="B269" i="3" s="1"/>
  <c r="E264" i="3"/>
  <c r="B264" i="3" s="1"/>
  <c r="G166" i="3"/>
  <c r="E166" i="3" s="1"/>
  <c r="B166" i="3" s="1"/>
  <c r="E153" i="3"/>
  <c r="B153" i="3" s="1"/>
  <c r="E150" i="3"/>
  <c r="B150" i="3" s="1"/>
  <c r="E147" i="3"/>
  <c r="B147" i="3" s="1"/>
  <c r="E141" i="3"/>
  <c r="B141" i="3" s="1"/>
  <c r="E133" i="3"/>
  <c r="B133" i="3" s="1"/>
  <c r="E131" i="3"/>
  <c r="B131" i="3" s="1"/>
  <c r="E125" i="3"/>
  <c r="B125" i="3" s="1"/>
  <c r="E123" i="3"/>
  <c r="B123" i="3" s="1"/>
  <c r="E117" i="3"/>
  <c r="B117" i="3" s="1"/>
  <c r="E115" i="3"/>
  <c r="B115" i="3" s="1"/>
  <c r="E109" i="3"/>
  <c r="B109" i="3" s="1"/>
  <c r="E107" i="3"/>
  <c r="B107" i="3" s="1"/>
  <c r="E97" i="3"/>
  <c r="B97" i="3" s="1"/>
  <c r="E94" i="3"/>
  <c r="B94" i="3" s="1"/>
  <c r="E91" i="3"/>
  <c r="B91" i="3" s="1"/>
  <c r="E85" i="3"/>
  <c r="B85" i="3" s="1"/>
  <c r="E83" i="3"/>
  <c r="B83" i="3" s="1"/>
  <c r="E73" i="3"/>
  <c r="B73" i="3" s="1"/>
  <c r="E70" i="3"/>
  <c r="B70" i="3" s="1"/>
  <c r="E67" i="3"/>
  <c r="B67" i="3" s="1"/>
  <c r="E57" i="3"/>
  <c r="B57" i="3" s="1"/>
  <c r="E54" i="3"/>
  <c r="B54" i="3" s="1"/>
  <c r="E49" i="3"/>
  <c r="B49" i="3" s="1"/>
  <c r="E46" i="3"/>
  <c r="B46" i="3" s="1"/>
  <c r="E45" i="3"/>
  <c r="B45" i="3" s="1"/>
  <c r="E41" i="3"/>
  <c r="B41" i="3" s="1"/>
  <c r="H561" i="37"/>
  <c r="H1493" i="37"/>
  <c r="G1545" i="37"/>
  <c r="G1525" i="37"/>
  <c r="G1509" i="37"/>
  <c r="G1506" i="37"/>
  <c r="G1494" i="37"/>
  <c r="G1492" i="37"/>
  <c r="G1491" i="37"/>
  <c r="H1465" i="37"/>
  <c r="H1447" i="37"/>
  <c r="H1445" i="37"/>
  <c r="H1443" i="37"/>
  <c r="H1440" i="37"/>
  <c r="H1439" i="37"/>
  <c r="H1437" i="37"/>
  <c r="H1436" i="37"/>
  <c r="H1435" i="37"/>
  <c r="H1403" i="37"/>
  <c r="H1401" i="37"/>
  <c r="G1399" i="37"/>
  <c r="G1392" i="37"/>
  <c r="G1390" i="37"/>
  <c r="G1386" i="37"/>
  <c r="G1384" i="37"/>
  <c r="G1380" i="37"/>
  <c r="G1374" i="37"/>
  <c r="G1350" i="37"/>
  <c r="G1324" i="37"/>
  <c r="G1308" i="37"/>
  <c r="G1306" i="37"/>
  <c r="G1184" i="37"/>
  <c r="G1182" i="37"/>
  <c r="G1180" i="37"/>
  <c r="G1178" i="37"/>
  <c r="G1176" i="37"/>
  <c r="G1174" i="37"/>
  <c r="G1172" i="37"/>
  <c r="G1170" i="37"/>
  <c r="G1148" i="37"/>
  <c r="G1146" i="37"/>
  <c r="G1144" i="37"/>
  <c r="G1117" i="37"/>
  <c r="G1103" i="37"/>
  <c r="G1101" i="37"/>
  <c r="G1099" i="37"/>
  <c r="G1097" i="37"/>
  <c r="G1095" i="37"/>
  <c r="G1093" i="37"/>
  <c r="G1091" i="37"/>
  <c r="G1037" i="37"/>
  <c r="G1035" i="37"/>
  <c r="G1033" i="37"/>
  <c r="G1031" i="37"/>
  <c r="G1029" i="37"/>
  <c r="G1013" i="37"/>
  <c r="G980" i="37"/>
  <c r="G973" i="37"/>
  <c r="G971" i="37"/>
  <c r="G969" i="37"/>
  <c r="G956" i="37"/>
  <c r="G954" i="37"/>
  <c r="G952" i="37"/>
  <c r="G950" i="37"/>
  <c r="G948" i="37"/>
  <c r="G946"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G830" i="37"/>
  <c r="G828" i="37"/>
  <c r="G688" i="37"/>
  <c r="G686" i="37"/>
  <c r="G684" i="37"/>
  <c r="G682" i="37"/>
  <c r="G680" i="37"/>
  <c r="G678" i="37"/>
  <c r="G676" i="37"/>
  <c r="G674" i="37"/>
  <c r="G672" i="37"/>
  <c r="G670" i="37"/>
  <c r="G668" i="37"/>
  <c r="G666" i="37"/>
  <c r="G664" i="37"/>
  <c r="H1392" i="37"/>
  <c r="H1390" i="37"/>
  <c r="H1387" i="37"/>
  <c r="H1385" i="37"/>
  <c r="H1383" i="37"/>
  <c r="H1375" i="37"/>
  <c r="H1373" i="37"/>
  <c r="H1367" i="37"/>
  <c r="H1362" i="37"/>
  <c r="H1360" i="37"/>
  <c r="H1347" i="37"/>
  <c r="H1345" i="37"/>
  <c r="H1341" i="37"/>
  <c r="H1337" i="37"/>
  <c r="H1333" i="37"/>
  <c r="H1330" i="37"/>
  <c r="H1328" i="37"/>
  <c r="H1326" i="37"/>
  <c r="H1323" i="37"/>
  <c r="H1309" i="37"/>
  <c r="H1307" i="37"/>
  <c r="H1305" i="37"/>
  <c r="H1302" i="37"/>
  <c r="H1300" i="37"/>
  <c r="H1298" i="37"/>
  <c r="H1296" i="37"/>
  <c r="H1293" i="37"/>
  <c r="H1290" i="37"/>
  <c r="H1286" i="37"/>
  <c r="H1284" i="37"/>
  <c r="H1282" i="37"/>
  <c r="H1280" i="37"/>
  <c r="H1278" i="37"/>
  <c r="H1276" i="37"/>
  <c r="H1274" i="37"/>
  <c r="H1272" i="37"/>
  <c r="H1270" i="37"/>
  <c r="H1268" i="37"/>
  <c r="H1266" i="37"/>
  <c r="H1264" i="37"/>
  <c r="H1260" i="37"/>
  <c r="H1258" i="37"/>
  <c r="H1256" i="37"/>
  <c r="H1250" i="37"/>
  <c r="H1248" i="37"/>
  <c r="H1246" i="37"/>
  <c r="H1244" i="37"/>
  <c r="H1242" i="37"/>
  <c r="H1240" i="37"/>
  <c r="H1238" i="37"/>
  <c r="H1236" i="37"/>
  <c r="H1234" i="37"/>
  <c r="H1232" i="37"/>
  <c r="H1230" i="37"/>
  <c r="H1226" i="37"/>
  <c r="H1224" i="37"/>
  <c r="H1222" i="37"/>
  <c r="H1211" i="37"/>
  <c r="H1209" i="37"/>
  <c r="H1203" i="37"/>
  <c r="G1198" i="37"/>
  <c r="H1197" i="37"/>
  <c r="H1191" i="37"/>
  <c r="G1190" i="37"/>
  <c r="H1189" i="37"/>
  <c r="H1185" i="37"/>
  <c r="H1183" i="37"/>
  <c r="H1181" i="37"/>
  <c r="H1179" i="37"/>
  <c r="H1177" i="37"/>
  <c r="H1175" i="37"/>
  <c r="H1173" i="37"/>
  <c r="H1171" i="37"/>
  <c r="H1167" i="37"/>
  <c r="G1166" i="37"/>
  <c r="H1165" i="37"/>
  <c r="G1164" i="37"/>
  <c r="H1163" i="37"/>
  <c r="G1162" i="37"/>
  <c r="H1161" i="37"/>
  <c r="H1157" i="37"/>
  <c r="G1156" i="37"/>
  <c r="H1155" i="37"/>
  <c r="G1151" i="37"/>
  <c r="H1148" i="37"/>
  <c r="H1146" i="37"/>
  <c r="H1144" i="37"/>
  <c r="G1142" i="37"/>
  <c r="H1141" i="37"/>
  <c r="G1137" i="37"/>
  <c r="H1127" i="37"/>
  <c r="H1125" i="37"/>
  <c r="H1123" i="37"/>
  <c r="H1121" i="37"/>
  <c r="H1118" i="37"/>
  <c r="H1115" i="37"/>
  <c r="H1113" i="37"/>
  <c r="H1110" i="37"/>
  <c r="H1108" i="37"/>
  <c r="H1106" i="37"/>
  <c r="H1102" i="37"/>
  <c r="H1100" i="37"/>
  <c r="H1098" i="37"/>
  <c r="H1038" i="37"/>
  <c r="H1036" i="37"/>
  <c r="H1026" i="37"/>
  <c r="H1022" i="37"/>
  <c r="H1020" i="37"/>
  <c r="H1018" i="37"/>
  <c r="G975" i="37"/>
  <c r="H974" i="37"/>
  <c r="H973" i="37"/>
  <c r="H972" i="37"/>
  <c r="H970" i="37"/>
  <c r="H969" i="37"/>
  <c r="H968" i="37"/>
  <c r="H957" i="37"/>
  <c r="H956" i="37"/>
  <c r="H954" i="37"/>
  <c r="H953" i="37"/>
  <c r="H952" i="37"/>
  <c r="H950" i="37"/>
  <c r="H949" i="37"/>
  <c r="H948" i="37"/>
  <c r="H946" i="37"/>
  <c r="H945" i="37"/>
  <c r="H944" i="37"/>
  <c r="H942" i="37"/>
  <c r="H941" i="37"/>
  <c r="H939" i="37"/>
  <c r="H937" i="37"/>
  <c r="H935" i="37"/>
  <c r="H933" i="37"/>
  <c r="H931" i="37"/>
  <c r="H929" i="37"/>
  <c r="H927" i="37"/>
  <c r="H925" i="37"/>
  <c r="H923" i="37"/>
  <c r="H921" i="37"/>
  <c r="H919" i="37"/>
  <c r="H917" i="37"/>
  <c r="H915" i="37"/>
  <c r="H913" i="37"/>
  <c r="H911" i="37"/>
  <c r="H909" i="37"/>
  <c r="H907" i="37"/>
  <c r="H905" i="37"/>
  <c r="H903" i="37"/>
  <c r="H901" i="37"/>
  <c r="H899" i="37"/>
  <c r="H897" i="37"/>
  <c r="H895" i="37"/>
  <c r="H893" i="37"/>
  <c r="H891" i="37"/>
  <c r="H889" i="37"/>
  <c r="H887" i="37"/>
  <c r="H885" i="37"/>
  <c r="H883" i="37"/>
  <c r="H881" i="37"/>
  <c r="H879" i="37"/>
  <c r="H877" i="37"/>
  <c r="H875" i="37"/>
  <c r="H873" i="37"/>
  <c r="H871" i="37"/>
  <c r="H869" i="37"/>
  <c r="H867" i="37"/>
  <c r="H865" i="37"/>
  <c r="H863" i="37"/>
  <c r="H861" i="37"/>
  <c r="H859" i="37"/>
  <c r="H857" i="37"/>
  <c r="H855" i="37"/>
  <c r="H853" i="37"/>
  <c r="H851" i="37"/>
  <c r="H849" i="37"/>
  <c r="H847" i="37"/>
  <c r="H845" i="37"/>
  <c r="H843" i="37"/>
  <c r="H841" i="37"/>
  <c r="H839" i="37"/>
  <c r="H837" i="37"/>
  <c r="H835" i="37"/>
  <c r="H833" i="37"/>
  <c r="H831" i="37"/>
  <c r="H829" i="37"/>
  <c r="H827" i="37"/>
  <c r="H825" i="37"/>
  <c r="H823" i="37"/>
  <c r="H821" i="37"/>
  <c r="H819" i="37"/>
  <c r="H817" i="37"/>
  <c r="H815" i="37"/>
  <c r="H813" i="37"/>
  <c r="H811" i="37"/>
  <c r="H809" i="37"/>
  <c r="H807" i="37"/>
  <c r="H805" i="37"/>
  <c r="H803" i="37"/>
  <c r="H801" i="37"/>
  <c r="H799" i="37"/>
  <c r="H797" i="37"/>
  <c r="H795" i="37"/>
  <c r="H793" i="37"/>
  <c r="H791" i="37"/>
  <c r="H789" i="37"/>
  <c r="H787" i="37"/>
  <c r="H785" i="37"/>
  <c r="H783" i="37"/>
  <c r="H781" i="37"/>
  <c r="H779" i="37"/>
  <c r="H777" i="37"/>
  <c r="H775" i="37"/>
  <c r="H773" i="37"/>
  <c r="H771" i="37"/>
  <c r="H769" i="37"/>
  <c r="H767" i="37"/>
  <c r="H765" i="37"/>
  <c r="H763" i="37"/>
  <c r="H761" i="37"/>
  <c r="H759" i="37"/>
  <c r="H757" i="37"/>
  <c r="H755" i="37"/>
  <c r="H753" i="37"/>
  <c r="H751" i="37"/>
  <c r="H749" i="37"/>
  <c r="H747" i="37"/>
  <c r="H745" i="37"/>
  <c r="H743" i="37"/>
  <c r="H741" i="37"/>
  <c r="H739" i="37"/>
  <c r="H737" i="37"/>
  <c r="H735" i="37"/>
  <c r="H733" i="37"/>
  <c r="H731" i="37"/>
  <c r="H729" i="37"/>
  <c r="H727" i="37"/>
  <c r="H725" i="37"/>
  <c r="H723" i="37"/>
  <c r="H721" i="37"/>
  <c r="H719" i="37"/>
  <c r="H717" i="37"/>
  <c r="H715" i="37"/>
  <c r="H713" i="37"/>
  <c r="H711" i="37"/>
  <c r="H709" i="37"/>
  <c r="H707" i="37"/>
  <c r="H705" i="37"/>
  <c r="H703" i="37"/>
  <c r="H701" i="37"/>
  <c r="H699" i="37"/>
  <c r="H697" i="37"/>
  <c r="H695" i="37"/>
  <c r="H693" i="37"/>
  <c r="H691" i="37"/>
  <c r="G690" i="37"/>
  <c r="H689" i="37"/>
  <c r="H687" i="37"/>
  <c r="H685" i="37"/>
  <c r="H683" i="37"/>
  <c r="H681" i="37"/>
  <c r="H679" i="37"/>
  <c r="H677" i="37"/>
  <c r="H675" i="37"/>
  <c r="H673" i="37"/>
  <c r="H671" i="37"/>
  <c r="H669" i="37"/>
  <c r="H667" i="37"/>
  <c r="H665" i="37"/>
  <c r="H663" i="37"/>
  <c r="H661" i="37"/>
  <c r="H659" i="37"/>
  <c r="H657" i="37"/>
  <c r="H655" i="37"/>
  <c r="H653" i="37"/>
  <c r="H651" i="37"/>
  <c r="H649" i="37"/>
  <c r="H647" i="37"/>
  <c r="H645" i="37"/>
  <c r="H643" i="37"/>
  <c r="G640" i="37"/>
  <c r="G628" i="37"/>
  <c r="G624" i="37"/>
  <c r="G618" i="37"/>
  <c r="G614" i="37"/>
  <c r="G612" i="37"/>
  <c r="G610" i="37"/>
  <c r="G602" i="37"/>
  <c r="G600" i="37"/>
  <c r="G598" i="37"/>
  <c r="G295" i="37"/>
  <c r="G293" i="37"/>
  <c r="G265" i="37"/>
  <c r="G253" i="37"/>
  <c r="G251" i="37"/>
  <c r="G249" i="37"/>
  <c r="G245" i="37"/>
  <c r="G243" i="37"/>
  <c r="G237" i="37"/>
  <c r="G231" i="37"/>
  <c r="G225" i="37"/>
  <c r="G221" i="37"/>
  <c r="G219" i="37"/>
  <c r="G207" i="37"/>
  <c r="G205" i="37"/>
  <c r="G203" i="37"/>
  <c r="G201" i="37"/>
  <c r="G165" i="37"/>
  <c r="G159" i="37"/>
  <c r="G119" i="37"/>
  <c r="G117" i="37"/>
  <c r="G115" i="37"/>
  <c r="G113" i="37"/>
  <c r="G97" i="37"/>
  <c r="G95" i="37"/>
  <c r="G93" i="37"/>
  <c r="G83" i="37"/>
  <c r="G81" i="37"/>
  <c r="G79" i="37"/>
  <c r="G77" i="37"/>
  <c r="G73" i="37"/>
  <c r="G71" i="37"/>
  <c r="H640" i="37"/>
  <c r="G639" i="37"/>
  <c r="H628" i="37"/>
  <c r="H624" i="37"/>
  <c r="H621" i="37"/>
  <c r="H618" i="37"/>
  <c r="H614" i="37"/>
  <c r="H612" i="37"/>
  <c r="H610" i="37"/>
  <c r="H607" i="37"/>
  <c r="H605" i="37"/>
  <c r="H602" i="37"/>
  <c r="H600" i="37"/>
  <c r="H598" i="37"/>
  <c r="H595" i="37"/>
  <c r="H592" i="37"/>
  <c r="H583" i="37"/>
  <c r="H580" i="37"/>
  <c r="H533" i="37"/>
  <c r="H531" i="37"/>
  <c r="H509" i="37"/>
  <c r="H445" i="37"/>
  <c r="H443" i="37"/>
  <c r="H441" i="37"/>
  <c r="H439" i="37"/>
  <c r="H436" i="37"/>
  <c r="H434" i="37"/>
  <c r="H431" i="37"/>
  <c r="H429" i="37"/>
  <c r="H427" i="37"/>
  <c r="H424" i="37"/>
  <c r="H422" i="37"/>
  <c r="H419" i="37"/>
  <c r="H416" i="37"/>
  <c r="H414" i="37"/>
  <c r="H402" i="37"/>
  <c r="H398" i="37"/>
  <c r="H396" i="37"/>
  <c r="G393" i="37"/>
  <c r="G391" i="37"/>
  <c r="H390" i="37"/>
  <c r="G387" i="37"/>
  <c r="H386" i="37"/>
  <c r="G385" i="37"/>
  <c r="H384" i="37"/>
  <c r="G381" i="37"/>
  <c r="G379" i="37"/>
  <c r="H378" i="37"/>
  <c r="G377" i="37"/>
  <c r="H376" i="37"/>
  <c r="G373" i="37"/>
  <c r="G371" i="37"/>
  <c r="G369" i="37"/>
  <c r="H368" i="37"/>
  <c r="G367" i="37"/>
  <c r="H366" i="37"/>
  <c r="G365" i="37"/>
  <c r="H364" i="37"/>
  <c r="G363" i="37"/>
  <c r="G359" i="37"/>
  <c r="G357" i="37"/>
  <c r="G353" i="37"/>
  <c r="G351" i="37"/>
  <c r="G349" i="37"/>
  <c r="G347" i="37"/>
  <c r="H346" i="37"/>
  <c r="G345" i="37"/>
  <c r="G341" i="37"/>
  <c r="G339" i="37"/>
  <c r="H338" i="37"/>
  <c r="H334" i="37"/>
  <c r="H332" i="37"/>
  <c r="H329" i="37"/>
  <c r="H326" i="37"/>
  <c r="H324" i="37"/>
  <c r="H321" i="37"/>
  <c r="H319" i="37"/>
  <c r="H316" i="37"/>
  <c r="H314" i="37"/>
  <c r="H312" i="37"/>
  <c r="H310" i="37"/>
  <c r="H307" i="37"/>
  <c r="H305" i="37"/>
  <c r="H301" i="37"/>
  <c r="H299" i="37"/>
  <c r="H297" i="37"/>
  <c r="H294" i="37"/>
  <c r="H289" i="37"/>
  <c r="H287" i="37"/>
  <c r="H278" i="37"/>
  <c r="H276" i="37"/>
  <c r="H274" i="37"/>
  <c r="H271" i="37"/>
  <c r="H269" i="37"/>
  <c r="H266" i="37"/>
  <c r="H264" i="37"/>
  <c r="H261" i="37"/>
  <c r="H257" i="37"/>
  <c r="H255" i="37"/>
  <c r="H252" i="37"/>
  <c r="H250" i="37"/>
  <c r="H246" i="37"/>
  <c r="H244" i="37"/>
  <c r="H241" i="37"/>
  <c r="H238" i="37"/>
  <c r="H236" i="37"/>
  <c r="H233" i="37"/>
  <c r="H230" i="37"/>
  <c r="H227" i="37"/>
  <c r="H224" i="37"/>
  <c r="H220" i="37"/>
  <c r="H218" i="37"/>
  <c r="H215" i="37"/>
  <c r="H211" i="37"/>
  <c r="H209" i="37"/>
  <c r="H206" i="37"/>
  <c r="H204" i="37"/>
  <c r="H202" i="37"/>
  <c r="H199" i="37"/>
  <c r="H197" i="37"/>
  <c r="H193" i="37"/>
  <c r="H191" i="37"/>
  <c r="H189" i="37"/>
  <c r="H187" i="37"/>
  <c r="H184" i="37"/>
  <c r="H182" i="37"/>
  <c r="H180" i="37"/>
  <c r="H178" i="37"/>
  <c r="H176" i="37"/>
  <c r="H173" i="37"/>
  <c r="H171" i="37"/>
  <c r="H169" i="37"/>
  <c r="H168" i="37"/>
  <c r="H165" i="37"/>
  <c r="G163" i="37"/>
  <c r="H159" i="37"/>
  <c r="H156" i="37"/>
  <c r="H154" i="37"/>
  <c r="H152" i="37"/>
  <c r="H147" i="37"/>
  <c r="H145" i="37"/>
  <c r="H143" i="37"/>
  <c r="H141" i="37"/>
  <c r="H139" i="37"/>
  <c r="H135" i="37"/>
  <c r="H133" i="37"/>
  <c r="H129" i="37"/>
  <c r="H126" i="37"/>
  <c r="H122" i="37"/>
  <c r="H119" i="37"/>
  <c r="H117" i="37"/>
  <c r="H115" i="37"/>
  <c r="H113" i="37"/>
  <c r="H110" i="37"/>
  <c r="H108" i="37"/>
  <c r="H104" i="37"/>
  <c r="H102" i="37"/>
  <c r="H100" i="37"/>
  <c r="H97" i="37"/>
  <c r="H95" i="37"/>
  <c r="H93" i="37"/>
  <c r="H90" i="37"/>
  <c r="H88" i="37"/>
  <c r="H86" i="37"/>
  <c r="H83" i="37"/>
  <c r="H81" i="37"/>
  <c r="H79" i="37"/>
  <c r="H77" i="37"/>
  <c r="H73" i="37"/>
  <c r="H71" i="37"/>
  <c r="H68" i="37"/>
  <c r="G65" i="37"/>
  <c r="H638" i="37"/>
  <c r="H362" i="37"/>
  <c r="H285" i="37"/>
  <c r="F185" i="1"/>
  <c r="E43" i="3"/>
  <c r="B43" i="3" s="1"/>
  <c r="H163" i="37"/>
  <c r="F161" i="1"/>
  <c r="H76" i="37"/>
  <c r="H65" i="37"/>
  <c r="H1262" i="37"/>
  <c r="H1254" i="37"/>
  <c r="H1252" i="37"/>
  <c r="H1228" i="37"/>
  <c r="G1214" i="37"/>
  <c r="H1150" i="37"/>
  <c r="G1025" i="37"/>
  <c r="H1008" i="37"/>
  <c r="H989" i="37"/>
  <c r="H985" i="37"/>
  <c r="F201" i="3"/>
  <c r="B201" i="3" s="1"/>
  <c r="G1073" i="37"/>
  <c r="H1073" i="37"/>
  <c r="G1071" i="37"/>
  <c r="H1071" i="37"/>
  <c r="G1063" i="37"/>
  <c r="H1063" i="37"/>
  <c r="H304" i="37"/>
  <c r="H195" i="37"/>
  <c r="B272" i="3"/>
  <c r="G1420" i="37"/>
  <c r="G1410" i="37"/>
  <c r="G1408" i="37"/>
  <c r="G1382" i="37"/>
  <c r="G1378" i="37"/>
  <c r="G1322" i="37"/>
  <c r="G1087" i="37"/>
  <c r="G1085" i="37"/>
  <c r="G1083" i="37"/>
  <c r="G1081" i="37"/>
  <c r="G1079" i="37"/>
  <c r="G1077" i="37"/>
  <c r="G1015" i="37"/>
  <c r="G988" i="37"/>
  <c r="G982" i="37"/>
  <c r="G957" i="37"/>
  <c r="G827" i="37"/>
  <c r="G825" i="37"/>
  <c r="G823" i="37"/>
  <c r="G821" i="37"/>
  <c r="G819" i="37"/>
  <c r="G817" i="37"/>
  <c r="G815" i="37"/>
  <c r="G813" i="37"/>
  <c r="G811" i="37"/>
  <c r="G809" i="37"/>
  <c r="G807" i="37"/>
  <c r="G805" i="37"/>
  <c r="G803" i="37"/>
  <c r="G801" i="37"/>
  <c r="G799" i="37"/>
  <c r="G797" i="37"/>
  <c r="G795" i="37"/>
  <c r="G793" i="37"/>
  <c r="G791" i="37"/>
  <c r="G789" i="37"/>
  <c r="G787" i="37"/>
  <c r="G785" i="37"/>
  <c r="G783" i="37"/>
  <c r="G781" i="37"/>
  <c r="G779" i="37"/>
  <c r="G777" i="37"/>
  <c r="G775" i="37"/>
  <c r="G773" i="37"/>
  <c r="G771" i="37"/>
  <c r="G769" i="37"/>
  <c r="G767" i="37"/>
  <c r="G765" i="37"/>
  <c r="G763" i="37"/>
  <c r="G761" i="37"/>
  <c r="G759" i="37"/>
  <c r="G757" i="37"/>
  <c r="G755" i="37"/>
  <c r="G753" i="37"/>
  <c r="G751" i="37"/>
  <c r="G749" i="37"/>
  <c r="G747" i="37"/>
  <c r="G745" i="37"/>
  <c r="G743" i="37"/>
  <c r="G741" i="37"/>
  <c r="G739" i="37"/>
  <c r="G737" i="37"/>
  <c r="G735" i="37"/>
  <c r="G733" i="37"/>
  <c r="G731" i="37"/>
  <c r="G729" i="37"/>
  <c r="G727" i="37"/>
  <c r="G725" i="37"/>
  <c r="G723" i="37"/>
  <c r="G721" i="37"/>
  <c r="G719" i="37"/>
  <c r="G717" i="37"/>
  <c r="G715" i="37"/>
  <c r="G713" i="37"/>
  <c r="G711" i="37"/>
  <c r="G709" i="37"/>
  <c r="G707" i="37"/>
  <c r="G705" i="37"/>
  <c r="G703" i="37"/>
  <c r="G701" i="37"/>
  <c r="G699" i="37"/>
  <c r="G697" i="37"/>
  <c r="G695" i="37"/>
  <c r="G693" i="37"/>
  <c r="G691" i="37"/>
  <c r="G588" i="37"/>
  <c r="G586" i="37"/>
  <c r="G580" i="37"/>
  <c r="G533" i="37"/>
  <c r="G531" i="37"/>
  <c r="G509" i="37"/>
  <c r="G497" i="37"/>
  <c r="G495" i="37"/>
  <c r="G485" i="37"/>
  <c r="G483" i="37"/>
  <c r="G471" i="37"/>
  <c r="G459" i="37"/>
  <c r="G453" i="37"/>
  <c r="G449" i="37"/>
  <c r="G447" i="37"/>
  <c r="G437" i="37"/>
  <c r="G435" i="37"/>
  <c r="G431" i="37"/>
  <c r="G429" i="37"/>
  <c r="G427" i="37"/>
  <c r="G425" i="37"/>
  <c r="G423" i="37"/>
  <c r="G417" i="37"/>
  <c r="G415" i="37"/>
  <c r="G403" i="37"/>
  <c r="G401" i="37"/>
  <c r="G397" i="37"/>
  <c r="G395" i="37"/>
  <c r="G329" i="37"/>
  <c r="G321" i="37"/>
  <c r="G319" i="37"/>
  <c r="G307" i="37"/>
  <c r="G301" i="37"/>
  <c r="G299" i="37"/>
  <c r="G297" i="37"/>
  <c r="G286" i="37"/>
  <c r="G278" i="37"/>
  <c r="G276" i="37"/>
  <c r="G274" i="37"/>
  <c r="G272" i="37"/>
  <c r="G270" i="37"/>
  <c r="G268" i="37"/>
  <c r="G261" i="37"/>
  <c r="G257" i="37"/>
  <c r="G255" i="37"/>
  <c r="G240" i="37"/>
  <c r="G233" i="37"/>
  <c r="G227" i="37"/>
  <c r="G215" i="37"/>
  <c r="G198" i="37"/>
  <c r="G196" i="37"/>
  <c r="G192" i="37"/>
  <c r="G147" i="37"/>
  <c r="G145" i="37"/>
  <c r="G143" i="37"/>
  <c r="G141" i="37"/>
  <c r="G139" i="37"/>
  <c r="G135" i="37"/>
  <c r="G34" i="37"/>
  <c r="G11" i="37"/>
  <c r="G9" i="37"/>
  <c r="G7" i="37"/>
  <c r="G5" i="37"/>
  <c r="G1065" i="37"/>
  <c r="H1065" i="37"/>
  <c r="G998" i="37"/>
  <c r="H998" i="37"/>
  <c r="G1553" i="37"/>
  <c r="H1553" i="37"/>
  <c r="G1533" i="37"/>
  <c r="H1533" i="37"/>
  <c r="G1513" i="37"/>
  <c r="H1513" i="37"/>
  <c r="G1477" i="37"/>
  <c r="H1477" i="37"/>
  <c r="G1473" i="37"/>
  <c r="H1473" i="37"/>
  <c r="G1206" i="37"/>
  <c r="H1206" i="37"/>
  <c r="G1194" i="37"/>
  <c r="H1194" i="37"/>
  <c r="G1133" i="37"/>
  <c r="H1133" i="37"/>
  <c r="G1131" i="37"/>
  <c r="H1131" i="37"/>
  <c r="G1129" i="37"/>
  <c r="H1129" i="37"/>
  <c r="H328" i="37"/>
  <c r="I1430" i="37"/>
  <c r="G1388" i="37"/>
  <c r="G1356" i="37"/>
  <c r="G1354" i="37"/>
  <c r="G1352" i="37"/>
  <c r="G1218" i="37"/>
  <c r="G1216" i="37"/>
  <c r="G1009" i="37"/>
  <c r="B7" i="1"/>
  <c r="H41" i="37"/>
  <c r="H1389" i="37"/>
  <c r="H1357" i="37"/>
  <c r="F208" i="3"/>
  <c r="B208" i="3" s="1"/>
  <c r="F210" i="3"/>
  <c r="B210" i="3" s="1"/>
  <c r="F219" i="3"/>
  <c r="B219" i="3" s="1"/>
  <c r="F227" i="3"/>
  <c r="B227" i="3" s="1"/>
  <c r="F235" i="3"/>
  <c r="B235" i="3" s="1"/>
  <c r="F243" i="3"/>
  <c r="B243" i="3" s="1"/>
  <c r="F251" i="3"/>
  <c r="B251" i="3" s="1"/>
  <c r="B275" i="3"/>
  <c r="F292" i="3"/>
  <c r="E285" i="3"/>
  <c r="B285" i="3" s="1"/>
  <c r="E279" i="3"/>
  <c r="B279" i="3" s="1"/>
  <c r="E273" i="3"/>
  <c r="B273" i="3" s="1"/>
  <c r="E270" i="3"/>
  <c r="B270" i="3" s="1"/>
  <c r="E265" i="3"/>
  <c r="B265" i="3" s="1"/>
  <c r="E263" i="3"/>
  <c r="B263" i="3" s="1"/>
  <c r="G162" i="3"/>
  <c r="E162" i="3" s="1"/>
  <c r="B162" i="3" s="1"/>
  <c r="E154" i="3"/>
  <c r="B154" i="3" s="1"/>
  <c r="E152" i="3"/>
  <c r="B152" i="3" s="1"/>
  <c r="E151" i="3"/>
  <c r="B151" i="3" s="1"/>
  <c r="E146" i="3"/>
  <c r="B146" i="3" s="1"/>
  <c r="E144" i="3"/>
  <c r="B144" i="3" s="1"/>
  <c r="E143" i="3"/>
  <c r="B143" i="3" s="1"/>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3" i="3"/>
  <c r="B63" i="3" s="1"/>
  <c r="E58" i="3"/>
  <c r="B58" i="3" s="1"/>
  <c r="E55" i="3"/>
  <c r="B55" i="3" s="1"/>
  <c r="E50" i="3"/>
  <c r="B50" i="3" s="1"/>
  <c r="E47" i="3"/>
  <c r="B47" i="3" s="1"/>
  <c r="E39" i="3"/>
  <c r="B39" i="3" s="1"/>
  <c r="E37" i="3"/>
  <c r="B37" i="3" s="1"/>
  <c r="E28" i="3"/>
  <c r="B28" i="3" s="1"/>
  <c r="H7" i="3"/>
  <c r="G5" i="3"/>
  <c r="G6" i="3"/>
  <c r="I14" i="3"/>
  <c r="H341" i="37"/>
  <c r="H349" i="37"/>
  <c r="H351" i="37"/>
  <c r="H353" i="37"/>
  <c r="H357" i="37"/>
  <c r="H359" i="37"/>
  <c r="H371" i="37"/>
  <c r="H373" i="37"/>
  <c r="H381" i="37"/>
  <c r="H393" i="37"/>
  <c r="H1061" i="37"/>
  <c r="H1067" i="37"/>
  <c r="H1481" i="37"/>
  <c r="H1537" i="37"/>
  <c r="H1549" i="37"/>
  <c r="G1443" i="37"/>
  <c r="I1443" i="37" s="1"/>
  <c r="G1439" i="37"/>
  <c r="G1437" i="37"/>
  <c r="I1437" i="37" s="1"/>
  <c r="G1435" i="37"/>
  <c r="G1431" i="37"/>
  <c r="G1429" i="37"/>
  <c r="G1427" i="37"/>
  <c r="G1421" i="37"/>
  <c r="G1419" i="37"/>
  <c r="G1417" i="37"/>
  <c r="G1415" i="37"/>
  <c r="G1413" i="37"/>
  <c r="G1409" i="37"/>
  <c r="G1407" i="37"/>
  <c r="G1405" i="37"/>
  <c r="G1403" i="37"/>
  <c r="G1401" i="37"/>
  <c r="G1387" i="37"/>
  <c r="G1385" i="37"/>
  <c r="G1383" i="37"/>
  <c r="G1375" i="37"/>
  <c r="G1373" i="37"/>
  <c r="G1355" i="37"/>
  <c r="G1353" i="37"/>
  <c r="G1351" i="37"/>
  <c r="G1349" i="37"/>
  <c r="G1347" i="37"/>
  <c r="G1345" i="37"/>
  <c r="G1323" i="37"/>
  <c r="G1309" i="37"/>
  <c r="G1307" i="37"/>
  <c r="G1305" i="37"/>
  <c r="G1217" i="37"/>
  <c r="G1215" i="37"/>
  <c r="G1213" i="37"/>
  <c r="G1211" i="37"/>
  <c r="G1126" i="37"/>
  <c r="G1124" i="37"/>
  <c r="G1122" i="37"/>
  <c r="G1120" i="37"/>
  <c r="G1114" i="37"/>
  <c r="G1102" i="37"/>
  <c r="G1100" i="37"/>
  <c r="G1098" i="37"/>
  <c r="G1038" i="37"/>
  <c r="G1036" i="37"/>
  <c r="G1026" i="37"/>
  <c r="G1024" i="37"/>
  <c r="G1014" i="37"/>
  <c r="G1554" i="37"/>
  <c r="G1552" i="37"/>
  <c r="G1550" i="37"/>
  <c r="G1548" i="37"/>
  <c r="G1547" i="37"/>
  <c r="G1544" i="37"/>
  <c r="G1543" i="37"/>
  <c r="G1538" i="37"/>
  <c r="G1534" i="37"/>
  <c r="G1530" i="37"/>
  <c r="G1527" i="37"/>
  <c r="G1523" i="37"/>
  <c r="G1518" i="37"/>
  <c r="G1514" i="37"/>
  <c r="G1512" i="37"/>
  <c r="G1501" i="37"/>
  <c r="G1498" i="37"/>
  <c r="G1489" i="37"/>
  <c r="G1485" i="37"/>
  <c r="G1482" i="37"/>
  <c r="G1478" i="37"/>
  <c r="G1476" i="37"/>
  <c r="G1475" i="37"/>
  <c r="G1444" i="37"/>
  <c r="I1444" i="37" s="1"/>
  <c r="G1440" i="37"/>
  <c r="G1438" i="37"/>
  <c r="I1438" i="37" s="1"/>
  <c r="G1436" i="37"/>
  <c r="I1436" i="37" s="1"/>
  <c r="G1434" i="37"/>
  <c r="I1434" i="37" s="1"/>
  <c r="H1432" i="37"/>
  <c r="I1432" i="37" s="1"/>
  <c r="H1431" i="37"/>
  <c r="H1428" i="37"/>
  <c r="I1428" i="37" s="1"/>
  <c r="H1427" i="37"/>
  <c r="H1421" i="37"/>
  <c r="H1419" i="37"/>
  <c r="H1417" i="37"/>
  <c r="H1415" i="37"/>
  <c r="G1402" i="37"/>
  <c r="G1379" i="37"/>
  <c r="G1377" i="37"/>
  <c r="G1369" i="37"/>
  <c r="G1367" i="37"/>
  <c r="G1365" i="37"/>
  <c r="H1363" i="37"/>
  <c r="H1359" i="37"/>
  <c r="G1346" i="37"/>
  <c r="G1344" i="37"/>
  <c r="G1341" i="37"/>
  <c r="G1339" i="37"/>
  <c r="G1337" i="37"/>
  <c r="H1335" i="37"/>
  <c r="G1320" i="37"/>
  <c r="G1303" i="37"/>
  <c r="G1301" i="37"/>
  <c r="G1299" i="37"/>
  <c r="G1297"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10" i="37"/>
  <c r="G1127" i="37"/>
  <c r="G1125" i="37"/>
  <c r="G1123" i="37"/>
  <c r="G1121" i="37"/>
  <c r="G1115" i="37"/>
  <c r="G1113" i="37"/>
  <c r="G1111" i="37"/>
  <c r="G1109" i="37"/>
  <c r="G1107" i="37"/>
  <c r="G1094" i="37"/>
  <c r="G1092" i="37"/>
  <c r="G1090" i="37"/>
  <c r="G1086" i="37"/>
  <c r="G1084" i="37"/>
  <c r="G1082" i="37"/>
  <c r="G1080" i="37"/>
  <c r="G1078" i="37"/>
  <c r="G1054" i="37"/>
  <c r="G1052" i="37"/>
  <c r="G1048" i="37"/>
  <c r="G1046" i="37"/>
  <c r="G1044" i="37"/>
  <c r="G1042" i="37"/>
  <c r="G1032" i="37"/>
  <c r="G1030" i="37"/>
  <c r="G1028" i="37"/>
  <c r="H1025" i="37"/>
  <c r="G1021" i="37"/>
  <c r="G1017" i="37"/>
  <c r="G1010" i="37"/>
  <c r="G987" i="37"/>
  <c r="G981" i="37"/>
  <c r="G826" i="37"/>
  <c r="G824" i="37"/>
  <c r="G822" i="37"/>
  <c r="G820" i="37"/>
  <c r="G818" i="37"/>
  <c r="G816" i="37"/>
  <c r="G814" i="37"/>
  <c r="G812" i="37"/>
  <c r="G810" i="37"/>
  <c r="G808" i="37"/>
  <c r="G806" i="37"/>
  <c r="G804" i="37"/>
  <c r="G802" i="37"/>
  <c r="G800" i="37"/>
  <c r="G798" i="37"/>
  <c r="G796" i="37"/>
  <c r="G794" i="37"/>
  <c r="G792" i="37"/>
  <c r="G790" i="37"/>
  <c r="G788" i="37"/>
  <c r="G786" i="37"/>
  <c r="G784" i="37"/>
  <c r="G782" i="37"/>
  <c r="G780" i="37"/>
  <c r="G778" i="37"/>
  <c r="G776" i="37"/>
  <c r="G774" i="37"/>
  <c r="G772" i="37"/>
  <c r="G770" i="37"/>
  <c r="G768" i="37"/>
  <c r="G766" i="37"/>
  <c r="G764" i="37"/>
  <c r="G762" i="37"/>
  <c r="G760" i="37"/>
  <c r="G758" i="37"/>
  <c r="G756" i="37"/>
  <c r="G754" i="37"/>
  <c r="G752" i="37"/>
  <c r="G750" i="37"/>
  <c r="G748" i="37"/>
  <c r="G746" i="37"/>
  <c r="G744" i="37"/>
  <c r="G742" i="37"/>
  <c r="G740" i="37"/>
  <c r="G738" i="37"/>
  <c r="G736" i="37"/>
  <c r="G734" i="37"/>
  <c r="G732" i="37"/>
  <c r="G730" i="37"/>
  <c r="G728" i="37"/>
  <c r="G726" i="37"/>
  <c r="G724" i="37"/>
  <c r="G722" i="37"/>
  <c r="G720" i="37"/>
  <c r="G718" i="37"/>
  <c r="G716" i="37"/>
  <c r="G714" i="37"/>
  <c r="G712" i="37"/>
  <c r="G710" i="37"/>
  <c r="G708" i="37"/>
  <c r="G706" i="37"/>
  <c r="G704" i="37"/>
  <c r="G702" i="37"/>
  <c r="G700" i="37"/>
  <c r="G698" i="37"/>
  <c r="G696" i="37"/>
  <c r="G694" i="37"/>
  <c r="G692" i="37"/>
  <c r="G589" i="37"/>
  <c r="G587" i="37"/>
  <c r="G577" i="37"/>
  <c r="G575" i="37"/>
  <c r="G573" i="37"/>
  <c r="G569" i="37"/>
  <c r="G563" i="37"/>
  <c r="G552" i="37"/>
  <c r="G550" i="37"/>
  <c r="G548" i="37"/>
  <c r="G540" i="37"/>
  <c r="G538" i="37"/>
  <c r="G536" i="37"/>
  <c r="G532" i="37"/>
  <c r="G530" i="37"/>
  <c r="G528" i="37"/>
  <c r="G518" i="37"/>
  <c r="G512" i="37"/>
  <c r="G508" i="37"/>
  <c r="G496" i="37"/>
  <c r="G494" i="37"/>
  <c r="G492" i="37"/>
  <c r="G490" i="37"/>
  <c r="G488" i="37"/>
  <c r="G484" i="37"/>
  <c r="G482" i="37"/>
  <c r="G474" i="37"/>
  <c r="G470" i="37"/>
  <c r="G462" i="37"/>
  <c r="G458" i="37"/>
  <c r="G452" i="37"/>
  <c r="G448" i="37"/>
  <c r="G432" i="37"/>
  <c r="G430" i="37"/>
  <c r="G428" i="37"/>
  <c r="G279" i="37"/>
  <c r="G277" i="37"/>
  <c r="G275" i="37"/>
  <c r="G583" i="37"/>
  <c r="G579" i="37"/>
  <c r="G574" i="37"/>
  <c r="G570" i="37"/>
  <c r="G564" i="37"/>
  <c r="G553" i="37"/>
  <c r="G551" i="37"/>
  <c r="G549" i="37"/>
  <c r="G547" i="37"/>
  <c r="G545" i="37"/>
  <c r="G543" i="37"/>
  <c r="G539" i="37"/>
  <c r="G537" i="37"/>
  <c r="G535" i="37"/>
  <c r="G527" i="37"/>
  <c r="G525" i="37"/>
  <c r="G523" i="37"/>
  <c r="G517" i="37"/>
  <c r="G515" i="37"/>
  <c r="G511" i="37"/>
  <c r="G505" i="37"/>
  <c r="G503" i="37"/>
  <c r="G501" i="37"/>
  <c r="G499" i="37"/>
  <c r="G491" i="37"/>
  <c r="G489" i="37"/>
  <c r="G487" i="37"/>
  <c r="G479" i="37"/>
  <c r="G477" i="37"/>
  <c r="G473" i="37"/>
  <c r="G467" i="37"/>
  <c r="G465" i="37"/>
  <c r="G461" i="37"/>
  <c r="G455" i="37"/>
  <c r="G444" i="37"/>
  <c r="G442" i="37"/>
  <c r="G440" i="37"/>
  <c r="G436" i="37"/>
  <c r="G434" i="37"/>
  <c r="G424" i="37"/>
  <c r="G422" i="37"/>
  <c r="G420" i="37"/>
  <c r="G416" i="37"/>
  <c r="G414" i="37"/>
  <c r="G398" i="37"/>
  <c r="G396" i="37"/>
  <c r="G330" i="37"/>
  <c r="G322" i="37"/>
  <c r="G320" i="37"/>
  <c r="G308" i="37"/>
  <c r="G306" i="37"/>
  <c r="G302" i="37"/>
  <c r="G300" i="37"/>
  <c r="G298" i="37"/>
  <c r="G289" i="37"/>
  <c r="G271" i="37"/>
  <c r="G269" i="37"/>
  <c r="G262" i="37"/>
  <c r="G260" i="37"/>
  <c r="G241" i="37"/>
  <c r="G234" i="37"/>
  <c r="G228" i="37"/>
  <c r="G216" i="37"/>
  <c r="G212" i="37"/>
  <c r="G210" i="37"/>
  <c r="G199" i="37"/>
  <c r="G197" i="37"/>
  <c r="G148" i="37"/>
  <c r="G146" i="37"/>
  <c r="G144" i="37"/>
  <c r="G142" i="37"/>
  <c r="G140" i="37"/>
  <c r="G136" i="37"/>
  <c r="G130" i="37"/>
  <c r="G35" i="37"/>
  <c r="G12" i="37"/>
  <c r="G10" i="37"/>
  <c r="G8" i="37"/>
  <c r="G6" i="37"/>
  <c r="F247" i="27"/>
  <c r="G1209" i="37"/>
  <c r="G1056" i="37"/>
  <c r="D75" i="27"/>
  <c r="C1040" i="37" s="1"/>
  <c r="F76" i="27"/>
  <c r="G1019" i="37"/>
  <c r="G1011" i="37"/>
  <c r="G1008" i="37"/>
  <c r="G1007" i="37"/>
  <c r="D18" i="27"/>
  <c r="C983" i="37" s="1"/>
  <c r="G989" i="37"/>
  <c r="G986" i="37"/>
  <c r="G985" i="37"/>
  <c r="E33" i="3"/>
  <c r="B33" i="3" s="1"/>
  <c r="E260" i="3"/>
  <c r="G402" i="37"/>
  <c r="G305" i="37"/>
  <c r="G288" i="37"/>
  <c r="G287" i="37"/>
  <c r="G285" i="37"/>
  <c r="E66" i="3"/>
  <c r="B66" i="3" s="1"/>
  <c r="G256" i="37"/>
  <c r="G211" i="37"/>
  <c r="G209" i="37"/>
  <c r="D204" i="1"/>
  <c r="C194" i="37" s="1"/>
  <c r="G193" i="37"/>
  <c r="G191" i="37"/>
  <c r="G190" i="37"/>
  <c r="G189" i="37"/>
  <c r="G188" i="37"/>
  <c r="G185" i="37"/>
  <c r="G184" i="37"/>
  <c r="G183" i="37"/>
  <c r="G182" i="37"/>
  <c r="F205" i="3"/>
  <c r="B205" i="3" s="1"/>
  <c r="G181" i="37"/>
  <c r="E42" i="3"/>
  <c r="B42" i="3" s="1"/>
  <c r="G180" i="37"/>
  <c r="G179" i="37"/>
  <c r="G178" i="37"/>
  <c r="G177" i="37"/>
  <c r="G176" i="37"/>
  <c r="D160" i="1"/>
  <c r="G134" i="37"/>
  <c r="G133" i="37"/>
  <c r="G129" i="37"/>
  <c r="M199" i="3"/>
  <c r="G164" i="3"/>
  <c r="E164" i="3" s="1"/>
  <c r="B164" i="3" s="1"/>
  <c r="H5" i="3"/>
  <c r="I1439" i="37"/>
  <c r="I1435" i="37"/>
  <c r="G1557" i="37"/>
  <c r="G1497" i="37"/>
  <c r="I1429" i="37"/>
  <c r="G1389" i="37"/>
  <c r="G1362" i="37"/>
  <c r="G1360" i="37"/>
  <c r="G1358" i="37"/>
  <c r="G1334" i="37"/>
  <c r="G1330" i="37"/>
  <c r="G1328" i="37"/>
  <c r="G1326" i="37"/>
  <c r="G1315" i="37"/>
  <c r="G1313" i="37"/>
  <c r="G1311" i="37"/>
  <c r="G1294" i="37"/>
  <c r="G1290" i="37"/>
  <c r="G663" i="37"/>
  <c r="G661" i="37"/>
  <c r="G659" i="37"/>
  <c r="G657" i="37"/>
  <c r="G655" i="37"/>
  <c r="G653" i="37"/>
  <c r="G651" i="37"/>
  <c r="G649" i="37"/>
  <c r="G647" i="37"/>
  <c r="G645" i="37"/>
  <c r="G643" i="37"/>
  <c r="G621" i="37"/>
  <c r="G606" i="37"/>
  <c r="G604" i="37"/>
  <c r="G592" i="37"/>
  <c r="G223" i="37"/>
  <c r="H1295" i="37"/>
  <c r="F73" i="36"/>
  <c r="F13" i="36"/>
  <c r="F114" i="36"/>
  <c r="F61" i="36"/>
  <c r="F82" i="36"/>
  <c r="F106" i="36"/>
  <c r="F122" i="36"/>
  <c r="F137" i="36"/>
  <c r="F65" i="1"/>
  <c r="F71" i="1"/>
  <c r="F147" i="1"/>
  <c r="F196" i="1"/>
  <c r="F227" i="1"/>
  <c r="F291" i="1"/>
  <c r="F351" i="1"/>
  <c r="F405" i="1"/>
  <c r="F421" i="1"/>
  <c r="F424" i="1"/>
  <c r="F430" i="1"/>
  <c r="F510" i="1"/>
  <c r="F522" i="1"/>
  <c r="F528" i="1"/>
  <c r="F577" i="1"/>
  <c r="F584" i="1"/>
  <c r="F590" i="1"/>
  <c r="F608" i="1"/>
  <c r="F620" i="1"/>
  <c r="F632" i="1"/>
  <c r="E314" i="1"/>
  <c r="D303" i="37" s="1"/>
  <c r="E141" i="1"/>
  <c r="D131" i="37" s="1"/>
  <c r="H273" i="37"/>
  <c r="E257" i="1"/>
  <c r="D247" i="37" s="1"/>
  <c r="E532" i="1"/>
  <c r="D520" i="37" s="1"/>
  <c r="D647" i="1"/>
  <c r="C635" i="37" s="1"/>
  <c r="D347" i="1"/>
  <c r="C336" i="37" s="1"/>
  <c r="D302" i="1"/>
  <c r="D134" i="1"/>
  <c r="H64" i="37"/>
  <c r="H50" i="37"/>
  <c r="G179" i="3"/>
  <c r="E179" i="3" s="1"/>
  <c r="B179" i="3" s="1"/>
  <c r="D518" i="1"/>
  <c r="C506" i="37" s="1"/>
  <c r="G481" i="37"/>
  <c r="D462" i="1"/>
  <c r="D223" i="1"/>
  <c r="H162" i="37"/>
  <c r="D628" i="1"/>
  <c r="C616" i="37" s="1"/>
  <c r="G541" i="37"/>
  <c r="F51" i="27"/>
  <c r="E92" i="27"/>
  <c r="E123" i="27"/>
  <c r="D1088" i="37" s="1"/>
  <c r="G1089" i="37"/>
  <c r="F131" i="27"/>
  <c r="E175" i="27"/>
  <c r="D1140" i="37" s="1"/>
  <c r="F195" i="27"/>
  <c r="F239" i="27"/>
  <c r="D13" i="33"/>
  <c r="C1425" i="37" s="1"/>
  <c r="D136" i="36"/>
  <c r="C1411" i="37" s="1"/>
  <c r="E96" i="36"/>
  <c r="D1371" i="37" s="1"/>
  <c r="D96" i="36"/>
  <c r="E42" i="36"/>
  <c r="D1317" i="37" s="1"/>
  <c r="D42" i="36"/>
  <c r="E12" i="36"/>
  <c r="D12" i="36"/>
  <c r="C1287" i="37" s="1"/>
  <c r="D30" i="30"/>
  <c r="C1486" i="37" s="1"/>
  <c r="H1486" i="37" s="1"/>
  <c r="K59" i="42"/>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68" i="3"/>
  <c r="E35" i="3"/>
  <c r="B35" i="3" s="1"/>
  <c r="E31" i="3"/>
  <c r="B31" i="3" s="1"/>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I1467" i="37" s="1"/>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D1058" i="37"/>
  <c r="H1058" i="37" s="1"/>
  <c r="G1055" i="37"/>
  <c r="G1053" i="37"/>
  <c r="G1051" i="37"/>
  <c r="G1047" i="37"/>
  <c r="G1045" i="37"/>
  <c r="G1043" i="37"/>
  <c r="G1022" i="37"/>
  <c r="G1020" i="37"/>
  <c r="G1018" i="37"/>
  <c r="G999" i="37"/>
  <c r="G997" i="37"/>
  <c r="G995" i="37"/>
  <c r="G993" i="37"/>
  <c r="G991" i="37"/>
  <c r="G662" i="37"/>
  <c r="G660" i="37"/>
  <c r="G658" i="37"/>
  <c r="G656" i="37"/>
  <c r="G654" i="37"/>
  <c r="G652" i="37"/>
  <c r="G650" i="37"/>
  <c r="G648" i="37"/>
  <c r="G646" i="37"/>
  <c r="G644" i="37"/>
  <c r="G622" i="37"/>
  <c r="G607" i="37"/>
  <c r="G605" i="37"/>
  <c r="G593" i="37"/>
  <c r="G591" i="37"/>
  <c r="G335" i="37"/>
  <c r="G333" i="37"/>
  <c r="G327" i="37"/>
  <c r="G325" i="37"/>
  <c r="G317" i="37"/>
  <c r="G315" i="37"/>
  <c r="G313" i="37"/>
  <c r="G311"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F628" i="1"/>
  <c r="C450" i="37"/>
  <c r="F462" i="1"/>
  <c r="D1040" i="37"/>
  <c r="G1040" i="37" s="1"/>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E116" i="1"/>
  <c r="D106" i="37" s="1"/>
  <c r="H106" i="37" s="1"/>
  <c r="E85" i="1"/>
  <c r="D75" i="37" s="1"/>
  <c r="G75" i="37" s="1"/>
  <c r="E13" i="1"/>
  <c r="E518" i="1"/>
  <c r="D506" i="37" s="1"/>
  <c r="E424" i="1"/>
  <c r="E204" i="1"/>
  <c r="D194" i="37" s="1"/>
  <c r="G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G1551" i="37"/>
  <c r="G1536" i="37"/>
  <c r="G1511" i="37"/>
  <c r="G1488" i="37"/>
  <c r="G1484" i="37"/>
  <c r="G1471" i="37"/>
  <c r="G1460" i="37"/>
  <c r="H1460" i="37"/>
  <c r="G1454" i="37"/>
  <c r="H1454" i="37"/>
  <c r="G1450" i="37"/>
  <c r="H1450" i="37"/>
  <c r="I1447"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I1427" i="37" l="1"/>
  <c r="I1431" i="37"/>
  <c r="F199" i="3"/>
  <c r="B199" i="3" s="1"/>
  <c r="G506" i="37"/>
  <c r="H336" i="37"/>
  <c r="I1445" i="37"/>
  <c r="E5" i="3"/>
  <c r="B5" i="3" s="1"/>
  <c r="I1440" i="37"/>
  <c r="F204" i="1"/>
  <c r="G24" i="3"/>
  <c r="E24" i="3" s="1"/>
  <c r="B24" i="3" s="1"/>
  <c r="F160" i="1"/>
  <c r="F116" i="1"/>
  <c r="F85" i="1"/>
  <c r="H284" i="3"/>
  <c r="F84" i="27"/>
  <c r="H1040" i="37"/>
  <c r="G1041" i="37"/>
  <c r="F18" i="27"/>
  <c r="I1448" i="37"/>
  <c r="I1451" i="37"/>
  <c r="I1455" i="37"/>
  <c r="I1461" i="37"/>
  <c r="I1464" i="37"/>
  <c r="G983" i="37"/>
  <c r="D301" i="1"/>
  <c r="C290" i="37" s="1"/>
  <c r="C213" i="37"/>
  <c r="F223" i="1"/>
  <c r="C1317" i="37"/>
  <c r="F42" i="36"/>
  <c r="C1371" i="37"/>
  <c r="F96" i="36"/>
  <c r="C124" i="37"/>
  <c r="F134" i="1"/>
  <c r="G1049" i="37"/>
  <c r="I1450" i="37"/>
  <c r="I1454" i="37"/>
  <c r="I1460" i="37"/>
  <c r="D48" i="30"/>
  <c r="E531" i="1"/>
  <c r="D519" i="37" s="1"/>
  <c r="E163" i="3"/>
  <c r="B163" i="3" s="1"/>
  <c r="H1104" i="37"/>
  <c r="F647" i="1"/>
  <c r="D1287" i="37"/>
  <c r="K47" i="42"/>
  <c r="C291" i="37"/>
  <c r="F302" i="1"/>
  <c r="H635" i="37"/>
  <c r="H213"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F301" i="1"/>
  <c r="E639" i="1"/>
  <c r="D627" i="37" s="1"/>
  <c r="E174" i="27"/>
  <c r="C558" i="37"/>
  <c r="F570" i="1"/>
  <c r="C222" i="37"/>
  <c r="F232" i="1"/>
  <c r="C1457" i="37"/>
  <c r="J54" i="42"/>
  <c r="G585" i="37"/>
  <c r="H585" i="37"/>
  <c r="G1168" i="37"/>
  <c r="H1168" i="37"/>
  <c r="E74" i="27"/>
  <c r="G616" i="37"/>
  <c r="H616" i="37"/>
  <c r="G150" i="37" l="1"/>
  <c r="H124" i="37"/>
  <c r="G124" i="37"/>
  <c r="G1371" i="37"/>
  <c r="H1371" i="37"/>
  <c r="G1317" i="37"/>
  <c r="H1317" i="37"/>
  <c r="G295" i="3"/>
  <c r="E295" i="3" s="1"/>
  <c r="B295" i="3" s="1"/>
  <c r="G1116"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0" i="37"/>
  <c r="C4" i="30"/>
  <c r="L37" i="37" s="1"/>
  <c r="G978"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K2" i="37"/>
  <c r="K29" i="37"/>
  <c r="L28" i="37"/>
  <c r="G8" i="3" s="1"/>
  <c r="E8" i="3" s="1"/>
  <c r="B8" i="3" s="1"/>
  <c r="H158" i="3"/>
  <c r="G158" i="3" s="1"/>
  <c r="E158" i="3" s="1"/>
  <c r="E4" i="1"/>
  <c r="L33" i="37" s="1"/>
  <c r="L29" i="37"/>
  <c r="I15" i="3"/>
  <c r="K15" i="3"/>
  <c r="J21" i="3"/>
  <c r="G20" i="3"/>
  <c r="M20" i="3"/>
  <c r="K28" i="37"/>
  <c r="J6" i="42"/>
  <c r="M259" i="3" l="1"/>
  <c r="G22" i="3"/>
  <c r="J9" i="3"/>
  <c r="K10" i="3"/>
  <c r="I11" i="3"/>
  <c r="J10" i="3"/>
  <c r="H19" i="3"/>
  <c r="L259" i="3"/>
  <c r="L20" i="3"/>
  <c r="F20" i="3" s="1"/>
  <c r="J17" i="3"/>
  <c r="J13" i="3"/>
  <c r="K17" i="3"/>
  <c r="K12" i="3"/>
  <c r="I17" i="3"/>
  <c r="I13" i="3"/>
  <c r="I9" i="3"/>
  <c r="H22" i="3"/>
  <c r="E22" i="3" s="1"/>
  <c r="B22" i="3" s="1"/>
  <c r="H21" i="3"/>
  <c r="M19" i="3"/>
  <c r="K14" i="3"/>
  <c r="J12" i="3"/>
  <c r="I21" i="3"/>
  <c r="J16" i="3"/>
  <c r="L19" i="3"/>
  <c r="G19" i="3"/>
  <c r="E19" i="3" s="1"/>
  <c r="J15" i="3"/>
  <c r="E15" i="3" s="1"/>
  <c r="B15" i="3" s="1"/>
  <c r="H20" i="3"/>
  <c r="E20" i="3" s="1"/>
  <c r="J11" i="3"/>
  <c r="G21" i="3"/>
  <c r="K16" i="3"/>
  <c r="K13" i="3"/>
  <c r="K11" i="3"/>
  <c r="K9" i="3"/>
  <c r="I16" i="3"/>
  <c r="J14" i="3"/>
  <c r="I12" i="3"/>
  <c r="I10" i="3"/>
  <c r="B6" i="3"/>
  <c r="F259" i="3"/>
  <c r="E17" i="3"/>
  <c r="B17" i="3" s="1"/>
  <c r="B158" i="3"/>
  <c r="E23" i="3"/>
  <c r="E25" i="42" s="1"/>
  <c r="E10" i="3" l="1"/>
  <c r="B10" i="3" s="1"/>
  <c r="E14" i="3"/>
  <c r="B14" i="3" s="1"/>
  <c r="E9" i="3"/>
  <c r="B9" i="3" s="1"/>
  <c r="E21" i="3"/>
  <c r="B21" i="3" s="1"/>
  <c r="E13" i="3"/>
  <c r="B13" i="3" s="1"/>
  <c r="E11" i="3"/>
  <c r="B11" i="3" s="1"/>
  <c r="E12" i="3"/>
  <c r="B12" i="3" s="1"/>
  <c r="F19" i="3"/>
  <c r="B19" i="3" s="1"/>
  <c r="E16" i="3"/>
  <c r="B16" i="3" s="1"/>
  <c r="B20" i="3"/>
  <c r="B259" i="3"/>
  <c r="F23" i="3"/>
  <c r="F18" i="3"/>
  <c r="E4" i="3" l="1"/>
  <c r="E18" i="3"/>
  <c r="F3" i="3"/>
  <c r="E3" i="3" l="1"/>
  <c r="K30" i="37" s="1"/>
  <c r="L30" i="37" l="1"/>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<sst xmlns="http://schemas.openxmlformats.org/spreadsheetml/2006/main" count="4758" uniqueCount="4302">
  <si>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</si>
  <si>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</si>
  <si>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</si>
  <si>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</si>
  <si>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</si>
  <si>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</si>
  <si>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</si>
  <si>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</si>
  <si>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</si>
  <si>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</si>
  <si>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</si>
  <si>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</si>
  <si>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</si>
  <si>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</si>
  <si>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</si>
  <si>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</si>
  <si>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</si>
  <si>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</si>
  <si>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</si>
  <si>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</si>
  <si>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</si>
  <si>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</si>
  <si>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</si>
  <si>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</si>
  <si>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</si>
  <si>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</si>
  <si>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</si>
  <si>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</si>
  <si>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</si>
  <si>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</si>
  <si>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</si>
  <si>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</si>
  <si>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</si>
  <si>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</si>
  <si>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</si>
  <si>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</si>
  <si>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</si>
  <si>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</si>
  <si>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</si>
  <si>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</si>
  <si>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</si>
  <si>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</si>
  <si>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</si>
  <si>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</si>
  <si>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</si>
  <si>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</si>
  <si>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</si>
  <si>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</si>
  <si>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</si>
  <si>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</si>
  <si>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</si>
  <si>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</si>
  <si>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</si>
  <si>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</si>
  <si>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</si>
  <si>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</si>
  <si>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</si>
  <si>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</si>
  <si>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</si>
  <si>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</si>
  <si>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</si>
  <si>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</si>
  <si>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</si>
  <si>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</si>
  <si>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</si>
  <si>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</si>
  <si>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</si>
  <si>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</si>
  <si>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</si>
  <si>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</si>
  <si>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</si>
  <si>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</si>
  <si>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</si>
  <si>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</si>
  <si>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</si>
  <si>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</si>
  <si>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</si>
  <si>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</si>
  <si>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</si>
  <si>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</si>
  <si>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</si>
  <si>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</si>
  <si>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</si>
  <si>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</si>
  <si>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</si>
  <si>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</si>
  <si>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</si>
  <si>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</si>
  <si>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</si>
  <si>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</si>
  <si>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</si>
  <si>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</si>
  <si>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</si>
  <si>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</si>
  <si>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</si>
  <si>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</si>
  <si>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</si>
  <si>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</si>
  <si>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</si>
  <si>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</si>
  <si>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</si>
  <si>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</si>
  <si>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</si>
  <si>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</si>
  <si>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</si>
  <si>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</si>
  <si>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</si>
  <si>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</si>
  <si>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</si>
  <si>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</si>
  <si>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</si>
  <si>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</si>
  <si>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</si>
  <si>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</si>
  <si>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</si>
  <si>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</si>
  <si>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</si>
  <si>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</si>
  <si>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</si>
  <si>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</si>
  <si>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</si>
  <si>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</si>
  <si>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</si>
  <si>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</si>
  <si>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</si>
  <si>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</si>
  <si>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</si>
  <si>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</si>
  <si>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</si>
  <si>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</si>
  <si>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</si>
  <si>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</si>
  <si>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</si>
  <si>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</si>
  <si>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</si>
  <si>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</si>
  <si>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</si>
  <si>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</si>
  <si>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</si>
  <si>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</si>
  <si>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</si>
  <si>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</si>
  <si>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</si>
  <si>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</si>
  <si>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</si>
  <si>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</si>
  <si>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</si>
  <si>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</si>
  <si>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</si>
  <si>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</si>
  <si>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</si>
  <si>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</si>
  <si>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</si>
  <si>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</si>
  <si>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</si>
  <si>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</si>
  <si>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</si>
  <si>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</si>
  <si>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</si>
  <si>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</si>
  <si>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</si>
  <si>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</si>
  <si>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</si>
  <si>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</si>
  <si>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</si>
  <si>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</si>
  <si>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</si>
  <si>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</si>
  <si>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</si>
  <si>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</si>
  <si>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</si>
  <si>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</si>
  <si>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</si>
  <si>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</si>
  <si>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</si>
  <si>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</si>
  <si>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</si>
  <si>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</si>
  <si>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</si>
  <si>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</si>
  <si>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</si>
  <si>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</si>
  <si>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</si>
  <si>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</si>
  <si>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</si>
  <si>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</si>
  <si>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</si>
  <si>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</si>
  <si>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</si>
  <si>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</si>
  <si>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</si>
  <si>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</si>
  <si>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</si>
  <si>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</si>
  <si>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</si>
  <si>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</si>
  <si>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</si>
  <si>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</si>
  <si>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</si>
  <si>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</si>
  <si>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</si>
  <si>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</si>
  <si>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</si>
  <si>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</si>
  <si>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</si>
  <si>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</si>
  <si>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</si>
  <si>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</si>
  <si>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</si>
  <si>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</si>
  <si>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</si>
  <si>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</si>
  <si>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</si>
  <si>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</si>
  <si>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</si>
  <si>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</si>
  <si>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</si>
  <si>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</si>
  <si>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</si>
  <si>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</si>
  <si>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</si>
  <si>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</si>
  <si>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</si>
  <si>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</si>
  <si>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</si>
  <si>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</si>
  <si>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</si>
  <si>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</si>
  <si>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</si>
  <si>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</si>
  <si>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</si>
  <si>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</si>
  <si>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</si>
  <si>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</si>
  <si>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</si>
  <si>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</si>
  <si>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</si>
  <si>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</si>
  <si>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</si>
  <si>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</si>
  <si>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</si>
  <si>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</si>
  <si>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</si>
  <si>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</si>
  <si>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</si>
  <si>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</si>
  <si>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</si>
  <si>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</si>
  <si>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</si>
  <si>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</si>
  <si>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</si>
  <si>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</si>
  <si>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</si>
  <si>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</si>
  <si>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</si>
  <si>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</si>
  <si>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</si>
  <si>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</si>
  <si>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</si>
  <si>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</si>
  <si>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</si>
  <si>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</si>
  <si>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</si>
  <si>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</si>
  <si>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</si>
  <si>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</si>
  <si>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</si>
  <si>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</si>
  <si>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</si>
  <si>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</si>
  <si>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</si>
  <si>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</si>
  <si>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</si>
  <si>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</si>
  <si>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</si>
  <si>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</si>
  <si>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</si>
  <si>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</si>
  <si>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</si>
  <si>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</si>
  <si>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</si>
  <si>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</si>
  <si>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</si>
  <si>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</si>
  <si>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</si>
  <si>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</si>
  <si>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</si>
  <si>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</si>
  <si>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</si>
  <si>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</si>
  <si>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</si>
  <si>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</si>
  <si>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</si>
  <si>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</si>
  <si>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</si>
  <si>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</si>
  <si>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</si>
  <si>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</si>
  <si>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</si>
  <si>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</si>
  <si>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</si>
  <si>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</si>
  <si>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</si>
  <si>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</si>
  <si>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</si>
  <si>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</si>
  <si>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</si>
  <si>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</si>
  <si>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</si>
  <si>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</si>
  <si>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</si>
  <si>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</si>
  <si>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</si>
  <si>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</si>
  <si>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</si>
  <si>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</si>
  <si>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</si>
  <si>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</si>
  <si>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</si>
  <si>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</si>
  <si>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</si>
  <si>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</si>
  <si>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</si>
  <si>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</si>
  <si>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</si>
  <si>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</si>
  <si>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</si>
  <si>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</si>
  <si>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</si>
  <si>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</si>
  <si>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</si>
  <si>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</si>
  <si>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</si>
  <si>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</si>
  <si>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</si>
  <si>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</si>
  <si>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</si>
  <si>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</si>
  <si>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</si>
  <si>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</si>
  <si>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</si>
  <si>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</si>
  <si>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</si>
  <si>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</si>
  <si>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</si>
  <si>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</si>
  <si>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</si>
  <si>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</si>
  <si>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</si>
  <si>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</si>
  <si>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</si>
  <si>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</si>
  <si>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</si>
  <si>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</si>
  <si>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</si>
  <si>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</si>
  <si>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</si>
  <si>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</si>
  <si>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</si>
  <si>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</si>
  <si>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</si>
  <si>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</si>
  <si>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</si>
  <si>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</si>
  <si>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</si>
  <si>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</si>
  <si>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</si>
  <si>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</si>
  <si>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</si>
  <si>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</si>
  <si>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</si>
  <si>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</si>
  <si>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</si>
  <si>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</si>
  <si>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</si>
  <si>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</si>
  <si>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</si>
  <si>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</si>
  <si>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</si>
  <si>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</si>
  <si>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</si>
  <si>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</si>
  <si>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</si>
  <si>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</si>
  <si>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</si>
  <si>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</si>
  <si>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</si>
  <si>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</si>
  <si>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</si>
  <si>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</si>
  <si>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</si>
  <si>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</si>
  <si>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</si>
  <si>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</si>
  <si>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</si>
  <si>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</si>
  <si>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</si>
  <si>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</si>
  <si>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</si>
  <si>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</si>
  <si>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</si>
  <si>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</si>
  <si>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</si>
  <si>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</si>
  <si>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</si>
  <si>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</si>
  <si>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</si>
  <si>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</si>
  <si>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</si>
  <si>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</si>
  <si>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</si>
  <si>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</si>
  <si>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</si>
  <si>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</si>
  <si>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</si>
  <si>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</si>
  <si>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</si>
  <si>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</si>
  <si>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</si>
  <si>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</si>
  <si>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</si>
  <si>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</si>
  <si>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</si>
  <si>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</si>
  <si>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</si>
  <si>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</si>
  <si>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</si>
  <si>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</si>
  <si>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</si>
  <si>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</si>
  <si>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</si>
  <si>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</si>
  <si>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</si>
  <si>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</si>
  <si>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</si>
  <si>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</si>
  <si>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</si>
  <si>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</si>
  <si>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</si>
  <si>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</si>
  <si>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</si>
  <si>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</si>
  <si>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</si>
  <si>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</si>
  <si>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</si>
  <si>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</si>
  <si>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</si>
  <si>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</si>
  <si>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</si>
  <si>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</si>
  <si>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</si>
  <si>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</si>
  <si>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</si>
  <si>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</si>
  <si>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</si>
  <si>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</si>
  <si>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</si>
  <si>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</si>
  <si>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</si>
  <si>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</si>
  <si>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</si>
  <si>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</si>
  <si>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</si>
  <si>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</si>
  <si>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</si>
  <si>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</si>
  <si>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</si>
  <si>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</si>
  <si>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</si>
  <si>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</si>
  <si>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</si>
  <si>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</si>
  <si>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</si>
  <si>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</si>
  <si>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</si>
  <si>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</si>
  <si>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</si>
  <si>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</si>
  <si>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</si>
  <si>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</si>
  <si>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</si>
  <si>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</si>
  <si>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</si>
  <si>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</si>
  <si>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</si>
  <si>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</si>
  <si>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</si>
  <si>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</si>
  <si>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</si>
  <si>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</si>
  <si>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</si>
  <si>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</si>
  <si>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</si>
  <si>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</si>
  <si>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</si>
  <si>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</si>
  <si>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</si>
  <si>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</si>
  <si>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</si>
  <si>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</si>
  <si>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</si>
  <si>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</si>
  <si>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</si>
  <si>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</si>
  <si>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</si>
  <si>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</si>
  <si>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</si>
  <si>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</si>
  <si>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</si>
  <si>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</si>
  <si>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</si>
  <si>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</si>
  <si>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</si>
  <si>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</si>
  <si>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</si>
  <si>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</si>
  <si>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</si>
  <si>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</si>
  <si>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</si>
  <si>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</si>
  <si>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</si>
  <si>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</si>
  <si>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</si>
  <si>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</si>
  <si>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</si>
  <si>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</si>
  <si>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</si>
  <si>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</si>
  <si>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</si>
  <si>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</si>
  <si>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</si>
  <si>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</si>
  <si>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</si>
  <si>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</si>
  <si>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</si>
  <si>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</si>
  <si>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</si>
  <si>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</si>
  <si>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</si>
  <si>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</si>
  <si>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</si>
  <si>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</si>
  <si>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</si>
  <si>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</si>
  <si>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</si>
  <si>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</si>
  <si>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</si>
  <si>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</si>
  <si>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</si>
  <si>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</si>
  <si>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</si>
  <si>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</si>
  <si>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</si>
  <si>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</si>
  <si>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</si>
  <si>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</si>
  <si>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</si>
  <si>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</si>
  <si>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</si>
  <si>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</si>
  <si>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</si>
  <si>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</si>
  <si>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</si>
  <si>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</si>
  <si>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</si>
  <si>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</si>
  <si>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</si>
  <si>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</si>
  <si>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</si>
  <si>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</si>
  <si>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</si>
  <si>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</si>
  <si>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</si>
  <si>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</si>
  <si>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</si>
  <si>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</si>
  <si>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</si>
  <si>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</si>
  <si>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</si>
  <si>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</si>
  <si>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</si>
  <si>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</si>
  <si>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</si>
  <si>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</si>
  <si>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</si>
  <si>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</si>
  <si>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</si>
  <si>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</si>
  <si>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</si>
  <si>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</si>
  <si>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</si>
  <si>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</si>
  <si>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</si>
  <si>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</si>
  <si>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</si>
  <si>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</si>
  <si>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</si>
  <si>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</si>
  <si>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</si>
  <si>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</si>
  <si>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</si>
  <si>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</si>
  <si>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</si>
  <si>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</si>
  <si>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</si>
  <si>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</si>
  <si>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</si>
  <si>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</si>
  <si>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</si>
  <si>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</si>
  <si>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</si>
  <si>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</si>
  <si>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</si>
  <si>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</si>
  <si>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</si>
  <si>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</si>
  <si>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</si>
  <si>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</si>
  <si>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</si>
  <si>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</si>
  <si>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</si>
  <si>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</si>
  <si>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</si>
  <si>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</si>
  <si>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</si>
  <si>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</si>
  <si>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</si>
  <si>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</si>
  <si>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</si>
  <si>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</si>
  <si>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</si>
  <si>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</si>
  <si>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</si>
  <si>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</si>
  <si>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</si>
  <si>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</si>
  <si>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</si>
  <si>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</si>
  <si>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</si>
  <si>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</si>
  <si>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</si>
  <si>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</si>
  <si>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</si>
  <si>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</si>
  <si>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</si>
  <si>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</si>
  <si>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</si>
  <si>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</si>
  <si>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</si>
  <si>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</si>
  <si>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</si>
  <si>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</si>
  <si>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</si>
  <si>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</si>
  <si>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</si>
  <si>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</si>
  <si>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</si>
  <si>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</si>
  <si>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</si>
  <si>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</si>
  <si>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</si>
  <si>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</si>
  <si>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</si>
  <si>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</si>
  <si>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</si>
  <si>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</si>
  <si>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</si>
  <si>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</si>
  <si>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</si>
  <si>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</si>
  <si>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</si>
  <si>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</si>
  <si>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</si>
  <si>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</si>
  <si>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</si>
  <si>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</si>
  <si>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</si>
  <si>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</si>
  <si>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</si>
  <si>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</si>
  <si>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</si>
  <si>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</si>
  <si>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</si>
  <si>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</si>
  <si>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</si>
  <si>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</si>
  <si>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</si>
  <si>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</si>
  <si>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</si>
  <si>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</si>
  <si>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</si>
  <si>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</si>
  <si>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</si>
  <si>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</si>
  <si>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</si>
  <si>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</si>
  <si>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</si>
  <si>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</si>
  <si>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</si>
  <si>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</si>
  <si>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</si>
  <si>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</si>
  <si>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</si>
  <si>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</si>
  <si>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</si>
  <si>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</si>
  <si>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</si>
  <si>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</si>
  <si>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</si>
  <si>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</si>
  <si>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</si>
  <si>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</si>
  <si>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</si>
  <si>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</si>
  <si>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</si>
  <si>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</si>
  <si>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</si>
  <si>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</si>
  <si>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</si>
  <si>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</si>
  <si>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</si>
  <si>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</si>
  <si>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</si>
  <si>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</si>
  <si>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</si>
  <si>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</si>
  <si>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</si>
  <si>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</si>
  <si>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</si>
  <si>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</si>
  <si>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</si>
  <si>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</si>
  <si>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</si>
  <si>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</si>
  <si>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</si>
  <si>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</si>
  <si>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</si>
  <si>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</si>
  <si>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</si>
  <si>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</si>
  <si>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</si>
  <si>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</si>
  <si>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</si>
  <si>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</si>
  <si>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</si>
  <si>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</si>
  <si>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</si>
  <si>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</si>
  <si>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</si>
  <si>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</si>
  <si>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</si>
  <si>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</si>
  <si>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</si>
  <si>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</si>
  <si>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</si>
  <si>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</si>
  <si>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</si>
  <si>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</si>
  <si>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</si>
  <si>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</si>
  <si>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</si>
  <si>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</si>
  <si>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</si>
  <si>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</si>
  <si>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</si>
  <si>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</si>
  <si>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</si>
  <si>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</si>
  <si>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</si>
  <si>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</si>
  <si>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</si>
  <si>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</si>
  <si>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</si>
  <si>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</si>
  <si>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</si>
  <si>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</si>
  <si>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</si>
  <si>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</si>
  <si>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</si>
  <si>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</si>
  <si>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</si>
  <si>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</si>
  <si>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</si>
  <si>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</si>
  <si>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</si>
  <si>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</si>
  <si>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</si>
  <si>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</si>
  <si>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</si>
  <si>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</si>
  <si>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</si>
  <si>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</si>
  <si>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</si>
  <si>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</si>
  <si>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</si>
  <si>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</si>
  <si>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</si>
  <si>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</si>
  <si>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</si>
  <si>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</si>
  <si>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</si>
  <si>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</si>
  <si>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</si>
  <si>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</si>
  <si>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</si>
  <si>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</si>
  <si>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</si>
  <si>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</si>
  <si>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</si>
  <si>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</si>
  <si>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</si>
  <si>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</si>
  <si>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</si>
  <si>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</si>
  <si>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</si>
  <si>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</si>
  <si>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</si>
  <si>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</si>
  <si>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</si>
  <si>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</si>
  <si>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</si>
  <si>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</si>
  <si>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</si>
  <si>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</si>
  <si>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</si>
  <si>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</si>
  <si>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</si>
  <si>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</si>
  <si>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</si>
  <si>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</si>
  <si>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</si>
  <si>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</si>
  <si>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</si>
  <si>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</si>
  <si>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</si>
  <si>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</si>
  <si>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</si>
  <si>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</si>
  <si>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</si>
  <si>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</si>
  <si>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</si>
  <si>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</si>
  <si>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</si>
  <si>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</si>
  <si>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</si>
  <si>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</si>
  <si>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</si>
  <si>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</si>
  <si>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</si>
  <si>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</si>
  <si>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</si>
  <si>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</si>
  <si>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</si>
  <si>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</si>
  <si>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</si>
  <si>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</si>
  <si>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</si>
  <si>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</si>
  <si>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</si>
  <si>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</si>
  <si>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</si>
  <si>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</si>
  <si>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</si>
  <si>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</si>
  <si>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</si>
  <si>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</si>
  <si>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</si>
  <si>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</si>
  <si>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</si>
  <si>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</si>
  <si>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</si>
  <si>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</si>
  <si>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</si>
  <si>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</si>
  <si>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</si>
  <si>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</si>
  <si>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</si>
  <si>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</si>
  <si>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</si>
  <si>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</si>
  <si>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</si>
  <si>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</si>
  <si>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</si>
  <si>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</si>
  <si>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</si>
  <si>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</si>
  <si>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</si>
  <si>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</si>
  <si>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</si>
  <si>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</si>
  <si>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</si>
  <si>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</si>
  <si>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</si>
  <si>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</si>
  <si>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</si>
  <si>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</si>
  <si>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</si>
  <si>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</si>
  <si>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</si>
  <si>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</si>
  <si>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</si>
  <si>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</si>
  <si>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</si>
  <si>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</si>
  <si>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</si>
  <si>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</si>
  <si>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</si>
  <si>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</si>
  <si>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</si>
  <si>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</si>
  <si>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</si>
  <si>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</si>
  <si>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</si>
  <si>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</si>
  <si>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</si>
  <si>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</si>
  <si>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</si>
  <si>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</si>
  <si>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</si>
  <si>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</si>
  <si>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</si>
  <si>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</si>
  <si>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</si>
  <si>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</si>
  <si>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</si>
  <si>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</si>
  <si>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</si>
  <si>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</si>
  <si>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</si>
  <si>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</si>
  <si>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</si>
  <si>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</si>
  <si>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</si>
  <si>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</si>
  <si>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</si>
  <si>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</si>
  <si>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</si>
  <si>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</si>
  <si>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</si>
  <si>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</si>
  <si>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</si>
  <si>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</si>
  <si>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</si>
  <si>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</si>
  <si>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</si>
  <si>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</si>
  <si>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</si>
  <si>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</si>
  <si>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</si>
  <si>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</si>
  <si>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</si>
  <si>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</si>
  <si>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</si>
  <si>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</si>
  <si>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</si>
  <si>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</si>
  <si>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</si>
  <si>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</si>
  <si>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</si>
  <si>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</si>
  <si>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</si>
  <si>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</si>
  <si>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</si>
  <si>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</si>
  <si>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</si>
  <si>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</si>
  <si>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</si>
  <si>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</si>
  <si>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</si>
  <si>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</si>
  <si>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</si>
  <si>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</si>
  <si>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</si>
  <si>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</si>
  <si>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</si>
  <si>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</si>
  <si>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</si>
  <si>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</si>
  <si>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</si>
  <si>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</si>
  <si>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</si>
  <si>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</si>
  <si>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</si>
  <si>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</si>
  <si>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</si>
  <si>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</si>
  <si>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</si>
  <si>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</si>
  <si>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</si>
  <si>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</si>
  <si>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</si>
  <si>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</si>
  <si>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</si>
  <si>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</si>
  <si>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</si>
  <si>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</si>
  <si>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</si>
  <si>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</si>
  <si>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</si>
  <si>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</si>
  <si>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</si>
  <si>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</si>
  <si>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</si>
  <si>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</si>
  <si>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</si>
  <si>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</si>
  <si>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</si>
  <si>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</si>
  <si>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</si>
  <si>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</si>
  <si>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</si>
  <si>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</si>
  <si>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</si>
  <si>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</si>
  <si>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</si>
  <si>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</si>
  <si>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</si>
  <si>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</si>
  <si>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</si>
  <si>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</si>
  <si>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</si>
  <si>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</si>
  <si>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</si>
  <si>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</si>
  <si>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</si>
  <si>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</si>
  <si>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</si>
  <si>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</si>
  <si>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</si>
  <si>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</si>
  <si>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</si>
  <si>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</si>
  <si>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</si>
  <si>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</si>
  <si>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</si>
  <si>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</si>
  <si>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</si>
  <si>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</si>
  <si>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</si>
  <si>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</si>
  <si>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</si>
  <si>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</si>
  <si>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</si>
  <si>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</si>
  <si>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</si>
  <si>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</si>
  <si>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</si>
  <si>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</si>
  <si>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</si>
  <si>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</si>
  <si>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</si>
  <si>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</si>
  <si>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</si>
  <si>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</si>
  <si>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</si>
  <si>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</si>
  <si>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</si>
  <si>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</si>
  <si>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</si>
  <si>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</si>
  <si>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</si>
  <si>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</si>
  <si>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</si>
  <si>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</si>
  <si>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</si>
  <si>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</si>
  <si>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</si>
  <si>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</si>
  <si>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</si>
  <si>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</si>
  <si>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</si>
  <si>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</si>
  <si>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</si>
  <si>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</si>
  <si>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</si>
  <si>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</si>
  <si>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</si>
  <si>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</si>
  <si>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</si>
  <si>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</si>
  <si>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</si>
  <si>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</si>
  <si>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</si>
  <si>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</si>
  <si>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</si>
  <si>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</si>
  <si>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</si>
  <si>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</si>
  <si>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</si>
  <si>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</si>
  <si>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</si>
  <si>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</si>
  <si>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</si>
  <si>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</si>
  <si>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</si>
  <si>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</si>
  <si>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</si>
  <si>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</si>
  <si>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</si>
  <si>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</si>
  <si>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</si>
  <si>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</si>
  <si>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</si>
  <si>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</si>
  <si>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</si>
  <si>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</si>
  <si>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</si>
  <si>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</si>
  <si>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</si>
  <si>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</si>
  <si>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</si>
  <si>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</si>
  <si>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</si>
  <si>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</si>
  <si>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</si>
  <si>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</si>
  <si>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</si>
  <si>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</si>
  <si>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</si>
  <si>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</si>
  <si>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</si>
  <si>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</si>
  <si>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</si>
  <si>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</si>
  <si>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</si>
  <si>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</si>
  <si>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</si>
  <si>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</si>
  <si>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</si>
  <si>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</si>
  <si>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</si>
  <si>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</si>
  <si>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</si>
  <si>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</si>
  <si>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</si>
  <si>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</si>
  <si>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</si>
  <si>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</si>
  <si>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</si>
  <si>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</si>
  <si>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</si>
  <si>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</si>
  <si>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</si>
  <si>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</si>
  <si>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</si>
  <si>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</si>
  <si>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</si>
  <si>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</si>
  <si>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</si>
  <si>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</si>
  <si>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</si>
  <si>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</si>
  <si>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</si>
  <si>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</si>
  <si>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</si>
  <si>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</si>
  <si>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</si>
  <si>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</si>
  <si>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</si>
  <si>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</si>
  <si>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</si>
  <si>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</si>
  <si>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</si>
  <si>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</si>
  <si>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</si>
  <si>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</si>
  <si>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</si>
  <si>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</si>
  <si>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</si>
  <si>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</si>
  <si>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</si>
  <si>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</si>
  <si>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</si>
  <si>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</si>
  <si>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</si>
  <si>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</si>
  <si>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</si>
  <si>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</si>
  <si>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</si>
  <si>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</si>
  <si>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</si>
  <si>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</si>
  <si>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</si>
  <si>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</si>
  <si>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</si>
  <si>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</si>
  <si>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</si>
  <si>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</si>
  <si>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</si>
  <si>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</si>
  <si>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</si>
  <si>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</si>
  <si>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</si>
  <si>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</si>
  <si>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</si>
  <si>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</si>
  <si>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</si>
  <si>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</si>
  <si>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</si>
  <si>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</si>
  <si>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</si>
  <si>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</si>
  <si>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</si>
  <si>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</si>
  <si>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</si>
  <si>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</si>
  <si>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</si>
  <si>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</si>
  <si>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</si>
  <si>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</si>
  <si>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</si>
  <si>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</si>
  <si>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</si>
  <si>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</si>
  <si>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</si>
  <si>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</si>
  <si>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</si>
  <si>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</si>
  <si>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</si>
  <si>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</si>
  <si>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</si>
  <si>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</si>
  <si>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</si>
  <si>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</si>
  <si>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</si>
  <si>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</si>
  <si>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</si>
  <si>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</si>
  <si>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</si>
  <si>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</si>
  <si>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</si>
  <si>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</si>
  <si>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</si>
  <si>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</si>
  <si>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</si>
  <si>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</si>
  <si>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</si>
  <si>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</si>
  <si>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</si>
  <si>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</si>
  <si>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</si>
  <si>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</si>
  <si>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</si>
  <si>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</si>
  <si>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</si>
  <si>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</si>
  <si>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</si>
  <si>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</si>
  <si>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</si>
  <si>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</si>
  <si>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</si>
  <si>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</si>
  <si>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</si>
  <si>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</si>
  <si>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</si>
  <si>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</si>
  <si>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</si>
  <si>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</si>
  <si>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</si>
  <si>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</si>
  <si>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</si>
  <si>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</si>
  <si>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</si>
  <si>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</si>
  <si>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</si>
  <si>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</si>
  <si>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</si>
  <si>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</si>
  <si>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</si>
  <si>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</si>
  <si>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</si>
  <si>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</si>
  <si>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</si>
  <si>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</si>
  <si>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</si>
  <si>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</si>
  <si>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</si>
  <si>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</si>
  <si>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</si>
  <si>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</si>
  <si>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</si>
  <si>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</si>
  <si>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</si>
  <si>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</si>
  <si>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</si>
  <si>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</si>
  <si>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</si>
  <si>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</si>
  <si>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</si>
  <si>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</si>
  <si>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</si>
  <si>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</si>
  <si>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</si>
  <si>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</si>
  <si>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</si>
  <si>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</si>
  <si>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</si>
  <si>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</si>
  <si>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</si>
  <si>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</si>
  <si>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</si>
  <si>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</si>
  <si>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</si>
  <si>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</si>
  <si>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</si>
  <si>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</si>
  <si>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</si>
  <si>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</si>
  <si>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</si>
  <si>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</si>
  <si>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</si>
  <si>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</si>
  <si>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</si>
  <si>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</si>
  <si>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</si>
  <si>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</si>
  <si>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</si>
  <si>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</si>
  <si>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</si>
  <si>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</si>
  <si>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</si>
  <si>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</si>
  <si>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</si>
  <si>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</si>
  <si>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</si>
  <si>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</si>
  <si>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</si>
  <si>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</si>
  <si>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</si>
  <si>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</si>
  <si>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</si>
  <si>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</si>
  <si>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</si>
  <si>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</si>
  <si>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</si>
  <si>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</si>
  <si>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</si>
  <si>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</si>
  <si>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</si>
  <si>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</si>
  <si>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</si>
  <si>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</si>
  <si>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</si>
  <si>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</si>
  <si>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</si>
  <si>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</si>
  <si>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</si>
  <si>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</si>
  <si>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</si>
  <si>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</si>
  <si>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</si>
  <si>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</si>
  <si>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</si>
  <si>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</si>
  <si>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</si>
  <si>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</si>
  <si>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</si>
  <si>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</si>
  <si>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</si>
  <si>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</si>
  <si>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</si>
  <si>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</si>
  <si>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</si>
  <si>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</si>
  <si>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</si>
  <si>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</si>
  <si>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</si>
  <si>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</si>
  <si>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</si>
  <si>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</si>
  <si>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</si>
  <si>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</si>
  <si>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</si>
  <si>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</si>
  <si>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</si>
  <si>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</si>
  <si>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</si>
  <si>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</si>
  <si>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</si>
  <si>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</si>
  <si>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</si>
  <si>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</si>
  <si>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</si>
  <si>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</si>
  <si>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</si>
  <si>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</si>
  <si>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</si>
  <si>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</si>
  <si>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</si>
  <si>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</si>
  <si>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</si>
  <si>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</si>
  <si>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</si>
  <si>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</si>
  <si>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</si>
  <si>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</si>
  <si>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</si>
  <si>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</si>
  <si>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</si>
  <si>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</si>
  <si>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</si>
  <si>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</si>
  <si>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</si>
  <si>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</si>
  <si>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</si>
  <si>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</si>
  <si>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</si>
  <si>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</si>
  <si>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</si>
  <si>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</si>
  <si>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</si>
  <si>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</si>
  <si>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</si>
  <si>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</si>
  <si>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</si>
  <si>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</si>
  <si>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</si>
  <si>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</si>
  <si>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</si>
  <si>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</si>
  <si>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</si>
  <si>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</si>
  <si>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</si>
  <si>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</si>
  <si>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</si>
  <si>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</si>
  <si>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</si>
  <si>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</si>
  <si>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</si>
  <si>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</si>
  <si>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</si>
  <si>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</si>
  <si>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</si>
  <si>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</si>
  <si>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</si>
  <si>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</si>
  <si>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</si>
  <si>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</si>
  <si>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</si>
  <si>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</si>
  <si>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</si>
  <si>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</si>
  <si>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</si>
  <si>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</si>
  <si>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</si>
  <si>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</si>
  <si>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</si>
  <si>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</si>
  <si>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</si>
  <si>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</si>
  <si>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</si>
  <si>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</si>
  <si>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</si>
  <si>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</si>
  <si>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</si>
  <si>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</si>
  <si>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</si>
  <si>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</si>
  <si>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</si>
  <si>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</si>
  <si>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</si>
  <si>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</si>
  <si>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</si>
  <si>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</si>
  <si>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</si>
  <si>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</si>
  <si>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</si>
  <si>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</si>
  <si>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</si>
  <si>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</si>
  <si>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</si>
  <si>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</si>
  <si>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</si>
  <si>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</si>
  <si>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</si>
  <si>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</si>
  <si>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</si>
  <si>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</si>
  <si>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</si>
  <si>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</si>
  <si>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</si>
  <si>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</si>
  <si>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</si>
  <si>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</si>
  <si>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</si>
  <si>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</si>
  <si>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</si>
  <si>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</si>
  <si>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</si>
  <si>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</si>
  <si>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</si>
  <si>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</si>
  <si>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</si>
  <si>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</si>
  <si>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</si>
  <si>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</si>
  <si>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</si>
  <si>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</si>
  <si>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</si>
  <si>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</si>
  <si>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</si>
  <si>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</si>
  <si>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</si>
  <si>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</si>
  <si>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</si>
  <si>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</si>
  <si>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</si>
  <si>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</si>
  <si>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</si>
  <si>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</si>
  <si>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</si>
  <si>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</si>
  <si>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</si>
  <si>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</si>
  <si>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</si>
  <si>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</si>
  <si>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</si>
  <si>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</si>
  <si>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</si>
  <si>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</si>
  <si>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</si>
  <si>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</si>
  <si>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</si>
  <si>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</si>
  <si>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</si>
  <si>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</si>
  <si>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</si>
  <si>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</si>
  <si>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</si>
  <si>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</si>
  <si>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</si>
  <si>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</si>
  <si>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</si>
  <si>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</si>
  <si>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</si>
  <si>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</si>
  <si>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</si>
  <si>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</si>
  <si>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</si>
  <si>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</si>
  <si>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</si>
  <si>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</si>
  <si>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</si>
  <si>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</si>
  <si>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</si>
  <si>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</si>
  <si>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</si>
  <si>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</si>
  <si>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</si>
  <si>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</si>
  <si>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</si>
  <si>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</si>
  <si>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</si>
  <si>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</si>
  <si>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</si>
  <si>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</si>
  <si>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</si>
  <si>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</si>
  <si>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</si>
  <si>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</si>
  <si>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</si>
  <si>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</si>
  <si>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</si>
  <si>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</si>
  <si>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</si>
  <si>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</si>
  <si>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</si>
  <si>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</si>
  <si>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</si>
  <si>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</si>
  <si>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</si>
  <si>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</si>
  <si>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</si>
  <si>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</si>
  <si>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</si>
  <si>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</si>
  <si>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</si>
  <si>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</si>
  <si>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</si>
  <si>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</si>
  <si>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</si>
  <si>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</si>
  <si>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</si>
  <si>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</si>
  <si>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</si>
  <si>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</si>
  <si>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</si>
  <si>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</si>
  <si>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</si>
  <si>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</si>
  <si>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</si>
  <si>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</si>
  <si>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</si>
  <si>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</si>
  <si>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</si>
  <si>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</si>
  <si>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</si>
  <si>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</si>
  <si>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</si>
  <si>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</si>
  <si>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</si>
  <si>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</si>
  <si>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</si>
  <si>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</si>
  <si>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</si>
  <si>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</si>
  <si>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</si>
  <si>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</si>
  <si>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</si>
  <si>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</si>
  <si>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</si>
  <si>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</si>
  <si>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</si>
  <si>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</si>
  <si>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</si>
  <si>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</si>
  <si>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</si>
  <si>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</si>
  <si>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</si>
  <si>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</si>
  <si>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</si>
  <si>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</si>
  <si>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</si>
  <si>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</si>
  <si>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</si>
  <si>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</si>
  <si>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</si>
  <si>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</si>
  <si>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</si>
  <si>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</si>
  <si>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</si>
  <si>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</si>
  <si>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</si>
  <si>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</si>
  <si>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</si>
  <si>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</si>
  <si>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</si>
  <si>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</si>
  <si>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</si>
  <si>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</si>
  <si>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</si>
  <si>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</si>
  <si>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</si>
  <si>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</si>
  <si>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</si>
  <si>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</si>
  <si>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</si>
  <si>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</si>
  <si>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</si>
  <si>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</si>
  <si>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</si>
  <si>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</si>
  <si>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</si>
  <si>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</si>
  <si>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</si>
  <si>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</si>
  <si>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</si>
  <si>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</si>
  <si>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</si>
  <si>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</si>
  <si>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</si>
  <si>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</si>
  <si>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</si>
  <si>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</si>
  <si>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</si>
  <si>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</si>
  <si>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</si>
  <si>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</si>
  <si>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</si>
  <si>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</si>
  <si>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</si>
  <si>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</si>
  <si>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</si>
  <si>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</si>
  <si>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</si>
  <si>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</si>
  <si>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</si>
  <si>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</si>
  <si>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</si>
  <si>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</si>
  <si>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</si>
  <si>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</si>
  <si>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</si>
  <si>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</si>
  <si>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</si>
  <si>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</si>
  <si>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</si>
  <si>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</si>
  <si>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</si>
  <si>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</si>
  <si>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</si>
  <si>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</si>
  <si>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</si>
  <si>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</si>
  <si>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</si>
  <si>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</si>
  <si>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</si>
  <si>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</si>
  <si>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</si>
  <si>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</si>
  <si>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</si>
  <si>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</si>
  <si>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</si>
  <si>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</si>
  <si>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</si>
  <si>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</si>
  <si>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</si>
  <si>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</si>
  <si>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</si>
  <si>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</si>
  <si>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</si>
  <si>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</si>
  <si>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</si>
  <si>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</si>
  <si>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</si>
  <si>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</si>
  <si>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</si>
  <si>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</si>
  <si>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</si>
  <si>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</si>
  <si>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</si>
  <si>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</si>
  <si>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</si>
  <si>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</si>
  <si>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</si>
  <si>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</si>
  <si>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</si>
  <si>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</si>
  <si>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</si>
  <si>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</si>
  <si>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</si>
  <si>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</si>
  <si>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</si>
  <si>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</si>
  <si>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</si>
  <si>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</si>
  <si>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</si>
  <si>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</si>
  <si>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</si>
  <si>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</si>
  <si>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</si>
  <si>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</si>
  <si>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</si>
  <si>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</si>
  <si>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</si>
  <si>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</si>
  <si>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</si>
  <si>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</si>
  <si>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</si>
  <si>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</si>
  <si>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</si>
  <si>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</si>
  <si>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</si>
  <si>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</si>
  <si>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</si>
  <si>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</si>
  <si>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</si>
  <si>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</si>
  <si>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</si>
  <si>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</si>
  <si>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</si>
  <si>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</si>
  <si>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</si>
  <si>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</si>
  <si>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</si>
  <si>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</si>
  <si>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</si>
  <si>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</si>
  <si>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</si>
  <si>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</si>
  <si>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</si>
  <si>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</si>
  <si>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</si>
  <si>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</si>
  <si>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</si>
  <si>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</si>
  <si>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</si>
  <si>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</si>
  <si>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</si>
  <si>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</si>
  <si>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</si>
  <si>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</si>
  <si>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</si>
  <si>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</si>
  <si>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</si>
  <si>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</si>
  <si>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</si>
  <si>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</si>
  <si>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</si>
  <si>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</si>
  <si>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</si>
  <si>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</si>
  <si>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</si>
  <si>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</si>
  <si>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</si>
  <si>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</si>
  <si>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</si>
  <si>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</si>
  <si>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</si>
  <si>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</si>
  <si>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</si>
  <si>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</si>
  <si>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</si>
  <si>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</si>
  <si>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</si>
  <si>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</si>
  <si>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</si>
  <si>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</si>
  <si>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</si>
  <si>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</si>
  <si>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</si>
  <si>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</si>
  <si>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</si>
  <si>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</si>
  <si>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</si>
  <si>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</si>
  <si>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</si>
  <si>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</si>
  <si>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</si>
  <si>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</si>
  <si>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</si>
  <si>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</si>
  <si>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</si>
  <si>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</si>
  <si>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</si>
  <si>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</si>
  <si>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</si>
  <si>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</si>
  <si>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</si>
  <si>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</si>
  <si>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</si>
  <si>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</si>
  <si>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</si>
  <si>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</si>
  <si>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</si>
  <si>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</si>
  <si>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</si>
  <si>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</si>
  <si>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</si>
  <si>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</si>
  <si>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</si>
  <si>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</si>
  <si>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</si>
  <si>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</si>
  <si>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</si>
  <si>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</si>
  <si>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</si>
  <si>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</si>
  <si>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</si>
  <si>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</si>
  <si>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</si>
  <si>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</si>
  <si>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</si>
  <si>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</si>
  <si>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</si>
  <si>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</si>
  <si>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</si>
  <si>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</si>
  <si>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</si>
  <si>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</si>
  <si>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</si>
  <si>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</si>
  <si>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</si>
  <si>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</si>
  <si>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</si>
  <si>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</si>
  <si>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</si>
  <si>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</si>
  <si>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</si>
  <si>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</si>
  <si>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</si>
  <si>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</si>
  <si>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</si>
  <si>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</si>
  <si>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</si>
  <si>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</si>
  <si>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</si>
  <si>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</si>
  <si>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</si>
  <si>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</si>
  <si>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</si>
  <si>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</si>
  <si>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</si>
  <si>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</si>
  <si>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</si>
  <si>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</si>
  <si>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</si>
  <si>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</si>
  <si>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</si>
  <si>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</si>
  <si>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</si>
  <si>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</si>
  <si>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</si>
  <si>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</si>
  <si>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</si>
  <si>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</si>
  <si>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</si>
  <si>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</si>
  <si>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</si>
  <si>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</si>
  <si>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</si>
  <si>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</si>
  <si>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</si>
  <si>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</si>
  <si>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</si>
  <si>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</si>
  <si>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</si>
  <si>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</si>
  <si>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</si>
  <si>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</si>
  <si>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</si>
  <si>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</si>
  <si>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</si>
  <si>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</si>
  <si>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</si>
  <si>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</si>
  <si>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</si>
  <si>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</si>
  <si>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</si>
  <si>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</si>
  <si>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</si>
  <si>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</si>
  <si>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</si>
  <si>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</si>
  <si>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</si>
  <si>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</si>
  <si>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</si>
  <si>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</si>
  <si>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</si>
  <si>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</si>
  <si>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</si>
  <si>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</si>
  <si>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</si>
  <si>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</si>
  <si>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</si>
  <si>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</si>
  <si>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</si>
  <si>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</si>
  <si>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</si>
  <si>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</si>
  <si>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</si>
  <si>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</si>
  <si>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</si>
  <si>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</si>
  <si>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</si>
  <si>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</si>
  <si>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</si>
  <si>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</si>
  <si>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</si>
  <si>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</si>
  <si>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</si>
  <si>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</si>
  <si>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</si>
  <si>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</si>
  <si>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</si>
  <si>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</si>
  <si>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</si>
  <si>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</si>
  <si>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</si>
  <si>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</si>
  <si>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</si>
  <si>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</si>
  <si>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</si>
  <si>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</si>
  <si>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</si>
  <si>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</si>
  <si>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</si>
  <si>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</si>
  <si>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</si>
  <si>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</si>
  <si>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</si>
  <si>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</si>
  <si>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</si>
  <si>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</si>
  <si>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</si>
  <si>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</si>
  <si>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</si>
  <si>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</si>
  <si>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</si>
  <si>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</si>
  <si>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</si>
  <si>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</si>
  <si>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</si>
  <si>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</si>
  <si>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</si>
  <si>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</si>
  <si>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</si>
  <si>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</si>
  <si>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</si>
  <si>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</si>
  <si>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</si>
  <si>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</si>
  <si>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</si>
  <si>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</si>
  <si>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</si>
  <si>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</si>
  <si>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</si>
  <si>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</si>
  <si>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</si>
  <si>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</si>
  <si>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</si>
  <si>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</si>
  <si>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</si>
  <si>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</si>
  <si>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</si>
  <si>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</si>
  <si>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</si>
  <si>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</si>
  <si>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</si>
  <si>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</si>
  <si>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</si>
  <si>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</si>
  <si>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</si>
  <si>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</si>
  <si>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</si>
  <si>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</si>
  <si>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</si>
  <si>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</si>
  <si>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</si>
  <si>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</si>
  <si>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</si>
  <si>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</si>
  <si>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</si>
  <si>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</si>
  <si>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</si>
  <si>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</si>
  <si>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</si>
  <si>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</si>
  <si>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</si>
  <si>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</si>
  <si>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</si>
  <si>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</si>
  <si>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</si>
  <si>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</si>
  <si>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</si>
  <si>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</si>
  <si>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</si>
  <si>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</si>
  <si>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</si>
  <si>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</si>
  <si>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</si>
  <si>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</si>
  <si>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</si>
  <si>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</si>
  <si>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</si>
  <si>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</si>
  <si>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</si>
  <si>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</si>
  <si>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</si>
  <si>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</si>
  <si>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</si>
  <si>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</si>
  <si>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</si>
  <si>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</si>
  <si>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</si>
  <si>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</si>
  <si>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</si>
  <si>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</si>
  <si>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</si>
  <si>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</si>
  <si>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</si>
  <si>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</si>
  <si>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</si>
  <si>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</si>
  <si>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</si>
  <si>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</si>
  <si>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</si>
  <si>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</si>
  <si>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</si>
  <si>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</si>
  <si>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</si>
  <si>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</si>
  <si>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</si>
  <si>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</si>
  <si>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</si>
  <si>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</si>
  <si>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</si>
  <si>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</si>
  <si>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</si>
  <si>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</si>
  <si>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</si>
  <si>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</si>
  <si>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</si>
  <si>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</si>
  <si>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</si>
  <si>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</si>
  <si>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</si>
  <si>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</si>
  <si>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</si>
  <si>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</si>
  <si>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</si>
  <si>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</si>
  <si>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</si>
  <si>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</si>
  <si>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</si>
  <si>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</si>
  <si>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</si>
  <si>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</si>
  <si>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</si>
  <si>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</si>
  <si>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</si>
  <si>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</si>
  <si>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</si>
  <si>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</si>
  <si>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</si>
  <si>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</si>
  <si>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</si>
  <si>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</si>
  <si>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</si>
  <si>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</si>
  <si>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</si>
  <si>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</si>
  <si>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</si>
  <si>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</si>
  <si>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</si>
  <si>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</si>
  <si>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</si>
  <si>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</si>
  <si>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</si>
  <si>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</si>
  <si>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</si>
  <si>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</si>
  <si>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</si>
  <si>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</si>
  <si>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</si>
  <si>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</si>
  <si>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</si>
  <si>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</si>
  <si>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</si>
  <si>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</si>
  <si>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</si>
  <si>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</si>
  <si>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</si>
  <si>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</si>
  <si>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</si>
  <si>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</si>
  <si>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</si>
  <si>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</si>
  <si>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</si>
  <si>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</si>
  <si>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</si>
  <si>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</si>
  <si>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</si>
  <si>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</si>
  <si>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</si>
  <si>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</si>
  <si>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</si>
  <si>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</si>
  <si>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</si>
  <si>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</si>
  <si>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</si>
  <si>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</si>
  <si>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</si>
  <si>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</si>
  <si>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</si>
  <si>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</si>
  <si>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</si>
  <si>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</si>
  <si>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</si>
  <si>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</si>
  <si>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</si>
  <si>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</si>
  <si>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</si>
  <si>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</si>
  <si>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</si>
  <si>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</si>
  <si>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</si>
  <si>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</si>
  <si>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</si>
  <si>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</si>
  <si>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</si>
  <si>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</si>
  <si>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</si>
  <si>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</si>
  <si>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</si>
  <si>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</si>
  <si>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</si>
  <si>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</si>
  <si>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</si>
  <si>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</si>
  <si>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</si>
  <si>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</si>
  <si>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</si>
  <si>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</si>
  <si>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</si>
  <si>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</si>
  <si>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</si>
  <si>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</si>
  <si>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</si>
  <si>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</si>
  <si>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</si>
  <si>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</si>
  <si>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</si>
  <si>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</si>
  <si>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</si>
  <si>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</si>
  <si>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</si>
  <si>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</si>
  <si>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</si>
  <si>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</si>
  <si>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</si>
  <si>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</si>
  <si>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</si>
  <si>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</si>
  <si>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</si>
  <si>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</si>
  <si>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</si>
  <si>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</si>
  <si>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</si>
  <si>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</si>
  <si>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</si>
  <si>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</si>
  <si>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</si>
  <si>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</si>
  <si>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</si>
  <si>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</si>
  <si>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</si>
  <si>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</si>
  <si>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</si>
  <si>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</si>
  <si>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</si>
  <si>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</si>
  <si>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</si>
  <si>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</si>
  <si>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</si>
  <si>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</si>
  <si>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</si>
  <si>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</si>
  <si>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</si>
  <si>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</si>
  <si>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</si>
  <si>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</si>
  <si>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</si>
  <si>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</si>
  <si>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</si>
  <si>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</si>
  <si>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</si>
  <si>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</si>
  <si>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</si>
  <si>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</si>
  <si>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</si>
  <si>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</si>
  <si>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</si>
  <si>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</si>
  <si>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</si>
  <si>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</si>
  <si>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</si>
  <si>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</si>
  <si>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</si>
  <si>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</si>
  <si>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</si>
  <si>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</si>
  <si>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</si>
  <si>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</si>
  <si>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</si>
  <si>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</si>
  <si>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</si>
  <si>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</si>
  <si>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</si>
  <si>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</si>
  <si>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</si>
  <si>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</si>
  <si>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</si>
  <si>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</si>
  <si>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</si>
  <si>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</si>
  <si>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</si>
  <si>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</si>
  <si>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</si>
  <si>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</si>
  <si>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</si>
  <si>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</si>
  <si>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</si>
  <si>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</si>
  <si>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</si>
  <si>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</si>
  <si>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</si>
  <si>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</si>
  <si>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</si>
  <si>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</si>
  <si>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</si>
  <si>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</si>
  <si>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</si>
  <si>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</si>
  <si>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</si>
  <si>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</si>
  <si>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</si>
  <si>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</si>
  <si>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</si>
  <si>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</si>
  <si>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</si>
  <si>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</si>
  <si>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</si>
  <si>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</si>
  <si>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</si>
  <si>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</si>
  <si>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</si>
  <si>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</si>
  <si>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</si>
  <si>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</si>
  <si>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</si>
  <si>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</si>
  <si>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</si>
  <si>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</si>
  <si>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</si>
  <si>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</si>
  <si>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</si>
  <si>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</si>
  <si>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</si>
  <si>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</si>
  <si>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</si>
  <si>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</si>
  <si>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</si>
  <si>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</si>
  <si>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</si>
  <si>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</si>
  <si>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</si>
  <si>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</si>
  <si>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</si>
  <si>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</si>
  <si>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</si>
  <si>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</si>
  <si>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</si>
  <si>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</si>
  <si>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</si>
  <si>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</si>
  <si>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</si>
  <si>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</si>
  <si>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</si>
  <si>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</si>
  <si>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</si>
  <si>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</si>
  <si>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</si>
  <si>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</si>
  <si>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</si>
  <si>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</si>
  <si>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</si>
  <si>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</si>
  <si>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</si>
  <si>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</si>
  <si>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</si>
  <si>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</si>
  <si>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</si>
  <si>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</si>
  <si>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</si>
  <si>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</si>
  <si>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</si>
  <si>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</si>
  <si>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</si>
  <si>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</si>
  <si>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</si>
  <si>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</si>
  <si>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</si>
  <si>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</si>
  <si>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</si>
  <si>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</si>
  <si>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</si>
  <si>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</si>
  <si>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</si>
  <si>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</si>
  <si>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</si>
  <si>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</si>
  <si>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</si>
  <si>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</si>
  <si>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</si>
  <si>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</si>
  <si>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</si>
  <si>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</si>
  <si>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</si>
  <si>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</si>
  <si>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</si>
  <si>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</si>
  <si>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</si>
  <si>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</si>
  <si>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</si>
  <si>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</si>
  <si>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</si>
  <si>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</si>
  <si>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</si>
  <si>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</si>
  <si>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</si>
  <si>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</si>
  <si>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</si>
  <si>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</si>
  <si>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</si>
  <si>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</si>
  <si>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</si>
  <si>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</si>
  <si>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</si>
  <si>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</si>
  <si>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</si>
  <si>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</si>
  <si>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</si>
  <si>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</si>
  <si>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</si>
  <si>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</si>
  <si>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</si>
  <si>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</si>
  <si>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</si>
  <si>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</si>
  <si>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</si>
  <si>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</si>
  <si>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</si>
  <si>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</si>
  <si>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</si>
  <si>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</si>
  <si>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</si>
  <si>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</si>
  <si>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</si>
  <si>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</si>
  <si>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</si>
  <si>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</si>
  <si>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</si>
  <si>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</si>
  <si>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</si>
  <si>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</si>
  <si>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</si>
  <si>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</si>
  <si>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</si>
  <si>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</si>
  <si>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</si>
  <si>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</si>
  <si>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</si>
  <si>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</si>
  <si>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</si>
  <si>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</si>
  <si>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</si>
  <si>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</si>
  <si>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</si>
  <si>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</si>
  <si>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</si>
  <si>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</si>
  <si>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</si>
  <si>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</si>
  <si>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</si>
  <si>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</si>
  <si>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</si>
  <si>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</si>
  <si>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</si>
  <si>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</si>
  <si>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</si>
  <si>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</si>
  <si>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</si>
  <si>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</si>
  <si>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</si>
  <si>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</si>
  <si>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</si>
  <si>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</si>
  <si>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</si>
  <si>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</si>
  <si>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</si>
  <si>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</si>
  <si>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</si>
  <si>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</si>
  <si>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</si>
  <si>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</si>
  <si>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</si>
  <si>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</si>
  <si>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</si>
  <si>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</si>
  <si>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</si>
  <si>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</si>
  <si>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</si>
  <si>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</si>
  <si>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</si>
  <si>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</si>
  <si>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</si>
  <si>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</si>
  <si>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</si>
  <si>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</si>
  <si>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</si>
  <si>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</si>
  <si>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</si>
  <si>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</si>
  <si>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</si>
  <si>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</si>
  <si>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</si>
  <si>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</si>
  <si>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</si>
  <si>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</si>
  <si>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</si>
  <si>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</si>
  <si>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</si>
  <si>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</si>
  <si>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</si>
  <si>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</si>
  <si>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</si>
  <si>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</si>
  <si>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</si>
  <si>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</si>
  <si>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</si>
  <si>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</si>
  <si>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</si>
  <si>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</si>
  <si>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</si>
  <si>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</si>
  <si>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</si>
  <si>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</si>
  <si>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</si>
  <si>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</si>
  <si>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</si>
  <si>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</si>
  <si>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</si>
  <si>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</si>
  <si>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</si>
  <si>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</si>
  <si>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</si>
  <si>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</si>
  <si>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</si>
  <si>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</si>
  <si>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</si>
  <si>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</si>
  <si>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</si>
  <si>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</si>
  <si>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</si>
  <si>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</si>
  <si>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</si>
  <si>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</si>
  <si>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</si>
  <si>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</si>
  <si>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</si>
  <si>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</si>
  <si>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</si>
  <si>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</si>
  <si>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</si>
  <si>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</si>
  <si>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</si>
  <si>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</si>
  <si>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</si>
  <si>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</si>
  <si>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</si>
  <si>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</si>
  <si>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</si>
  <si>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</si>
  <si>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</si>
  <si>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</si>
  <si>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</si>
  <si>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</si>
  <si>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</si>
  <si>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</si>
  <si>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</si>
  <si>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</si>
  <si>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</si>
  <si>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</si>
  <si>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</si>
  <si>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</si>
  <si>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</si>
  <si>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</si>
  <si>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</si>
  <si>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</si>
  <si>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</si>
  <si>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</si>
  <si>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</si>
  <si>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</si>
  <si>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</si>
  <si>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</si>
  <si>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</si>
  <si>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</si>
  <si>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</si>
  <si>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</si>
  <si>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</si>
  <si>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</si>
  <si>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</si>
  <si>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</si>
  <si>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</si>
  <si>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</si>
  <si>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</si>
  <si>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</si>
  <si>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</si>
  <si>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</si>
  <si>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</si>
  <si>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</si>
  <si>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</si>
  <si>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</si>
  <si>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</si>
  <si>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</si>
  <si>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</si>
  <si>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</si>
  <si>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</si>
  <si>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</si>
  <si>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</si>
  <si>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</si>
  <si>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</si>
  <si>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</si>
  <si>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</si>
  <si>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</si>
  <si>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</si>
  <si>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</si>
  <si>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</si>
  <si>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</si>
  <si>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</si>
  <si>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</si>
  <si>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</si>
  <si>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</si>
  <si>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</si>
  <si>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</si>
  <si>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</si>
  <si>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</si>
  <si>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</si>
  <si>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</si>
  <si>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</si>
  <si>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</si>
  <si>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</si>
  <si>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</si>
  <si>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</si>
  <si>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</si>
  <si>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</si>
  <si>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</si>
  <si>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</si>
  <si>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</si>
  <si>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</si>
  <si>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</si>
  <si>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</si>
  <si>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</si>
  <si>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</si>
  <si>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</si>
  <si>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</si>
  <si>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</si>
  <si>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</si>
  <si>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</si>
  <si>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</si>
  <si>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</si>
  <si>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</si>
  <si>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</si>
  <si>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</si>
  <si>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</si>
  <si>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</si>
  <si>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</si>
  <si>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</si>
  <si>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</si>
  <si>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</si>
  <si>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</si>
  <si>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</si>
  <si>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</si>
  <si>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</si>
  <si>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</si>
  <si>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</si>
  <si>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</si>
  <si>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</si>
  <si>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</si>
  <si>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</si>
  <si>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</si>
  <si>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</si>
  <si>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</si>
  <si>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</si>
  <si>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</si>
  <si>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</si>
  <si>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</si>
  <si>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</si>
  <si>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</si>
  <si>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</si>
  <si>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</si>
  <si>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</si>
  <si>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</si>
  <si>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</si>
  <si>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</si>
  <si>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</si>
  <si>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</si>
  <si>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</si>
  <si>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</si>
  <si>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</si>
  <si>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</si>
  <si>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</si>
  <si>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</si>
  <si>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</si>
  <si>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</si>
  <si>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</si>
  <si>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</si>
  <si>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</si>
  <si>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</si>
  <si>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</si>
  <si>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</si>
  <si>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</si>
  <si>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</si>
  <si>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</si>
  <si>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</si>
  <si>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</si>
  <si>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</si>
  <si>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</si>
  <si>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</si>
  <si>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</si>
  <si>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</si>
  <si>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</si>
  <si>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</si>
  <si>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</si>
  <si>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</si>
  <si>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</si>
  <si>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</si>
  <si>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</si>
  <si>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</si>
  <si>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</si>
  <si>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</si>
  <si>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</si>
  <si>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</si>
  <si>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</si>
  <si>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</si>
  <si>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</si>
  <si>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</si>
  <si>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</si>
  <si>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</si>
  <si>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</si>
  <si>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</si>
  <si>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</si>
  <si>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</si>
  <si>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</si>
  <si>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</si>
  <si>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</si>
  <si>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</si>
  <si>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</si>
  <si>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</si>
  <si>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</si>
  <si>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</si>
  <si>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</si>
  <si>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</si>
  <si>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</si>
  <si>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</si>
  <si>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</si>
  <si>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</si>
  <si>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</si>
  <si>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</si>
  <si>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</si>
  <si>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</si>
  <si>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</si>
  <si>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</si>
  <si>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</si>
  <si>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</si>
  <si>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</si>
  <si>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</si>
  <si>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</si>
  <si>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</si>
  <si>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</si>
  <si>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</si>
  <si>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</si>
  <si>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</si>
  <si>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</si>
  <si>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</si>
  <si>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</si>
  <si>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</si>
  <si>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</si>
  <si>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</si>
  <si>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</si>
  <si>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</si>
  <si>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</si>
  <si>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</si>
  <si>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</si>
  <si>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</si>
  <si>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</si>
  <si>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</si>
  <si>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</si>
  <si>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</si>
  <si>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</si>
  <si>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</si>
  <si>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</si>
  <si>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</si>
  <si>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</si>
  <si>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</si>
  <si>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</si>
  <si>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</si>
  <si>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</si>
  <si>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</si>
  <si>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</si>
  <si>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</si>
  <si>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</si>
  <si>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</si>
  <si>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</si>
  <si>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</si>
  <si>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</si>
  <si>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</si>
  <si>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</si>
  <si>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</si>
  <si>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</si>
  <si>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</si>
  <si>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</si>
  <si>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</si>
  <si>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</si>
  <si>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</si>
  <si>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</si>
  <si>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</si>
  <si>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</si>
  <si>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</si>
  <si>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</si>
  <si>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</si>
  <si>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</si>
  <si>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</si>
  <si>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</si>
  <si>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</si>
  <si>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</si>
  <si>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</si>
  <si>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</si>
  <si>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</si>
  <si>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</si>
  <si>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</si>
  <si>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</si>
  <si>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</si>
  <si>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</si>
  <si>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</si>
  <si>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</si>
  <si>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</si>
  <si>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</si>
  <si>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</si>
  <si>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</si>
  <si>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</si>
  <si>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</si>
  <si>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</si>
  <si>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</si>
  <si>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</si>
  <si>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</si>
  <si>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</si>
  <si>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</si>
  <si>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</si>
  <si>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</si>
  <si>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</si>
  <si>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</si>
  <si>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</si>
  <si>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</si>
  <si>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</si>
  <si>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</si>
  <si>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</si>
  <si>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</si>
  <si>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</si>
  <si>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</si>
  <si>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</si>
  <si>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</si>
  <si>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</si>
  <si>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</si>
  <si>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</si>
  <si>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</si>
  <si>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</si>
  <si>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</si>
  <si>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</si>
  <si>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</si>
  <si>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</si>
  <si>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</si>
  <si>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</si>
  <si>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</si>
  <si>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</si>
  <si>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</si>
  <si>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</si>
  <si>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</si>
  <si>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</si>
  <si>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</si>
  <si>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</si>
  <si>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</si>
  <si>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</si>
  <si>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</si>
  <si>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</si>
  <si>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</si>
  <si>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</si>
  <si>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</si>
  <si>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</si>
  <si>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</si>
  <si>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</si>
  <si>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</si>
  <si>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</si>
  <si>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</si>
  <si>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</si>
  <si>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</si>
  <si>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</si>
  <si>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</si>
  <si>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</si>
  <si>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</si>
  <si>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</si>
  <si>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</si>
  <si>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</si>
  <si>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</si>
  <si>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</si>
  <si>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</si>
  <si>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</si>
  <si>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</si>
  <si>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</si>
  <si>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</si>
  <si>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</si>
  <si>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</si>
  <si>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</si>
  <si>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</si>
  <si>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</si>
  <si>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</si>
  <si>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</si>
  <si>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</si>
  <si>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</si>
  <si>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</si>
  <si>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</si>
  <si>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</si>
  <si>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</si>
  <si>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</si>
  <si>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</si>
  <si>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</si>
  <si>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</si>
  <si>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</si>
  <si>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</si>
  <si>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</si>
  <si>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</si>
  <si>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</si>
  <si>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</si>
  <si>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</si>
  <si>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</si>
  <si>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</si>
  <si>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</si>
  <si>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</si>
  <si>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</si>
  <si>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</si>
  <si>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</si>
  <si>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</si>
  <si>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</si>
  <si>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</si>
  <si>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</si>
  <si>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</si>
  <si>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</si>
  <si>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</si>
  <si>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</si>
  <si>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</si>
  <si>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</si>
  <si>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</si>
  <si>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</si>
  <si>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</si>
  <si>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</si>
  <si>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</si>
  <si>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</si>
  <si>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</si>
  <si>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</si>
  <si>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</si>
  <si>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</si>
  <si>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</si>
  <si>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</si>
  <si>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</si>
  <si>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</si>
  <si>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</si>
  <si>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</si>
  <si>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</si>
  <si>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</si>
  <si>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</si>
  <si>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</si>
  <si>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</si>
  <si>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</si>
  <si>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</si>
  <si>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</si>
  <si>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</si>
  <si>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</si>
  <si>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</si>
  <si>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</si>
  <si>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</si>
  <si>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</si>
  <si>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</si>
  <si>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</si>
  <si>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</si>
  <si>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</si>
  <si>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</si>
  <si>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</si>
  <si>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</si>
  <si>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</si>
  <si>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</si>
  <si>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</si>
  <si>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</si>
  <si>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</si>
  <si>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</si>
  <si>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</si>
  <si>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</si>
  <si>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</si>
  <si>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</si>
  <si>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</si>
  <si>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</si>
  <si>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</si>
  <si>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</si>
  <si>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</si>
  <si>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</si>
  <si>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</si>
  <si>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</si>
  <si>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</si>
  <si>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</si>
  <si>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</si>
  <si>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</si>
  <si>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</si>
  <si>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</si>
  <si>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</si>
  <si>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</si>
  <si>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</si>
  <si>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</si>
  <si>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</si>
  <si>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</si>
  <si>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</si>
  <si>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</si>
  <si>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</si>
  <si>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</si>
  <si>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</si>
  <si>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</si>
  <si>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</si>
  <si>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</si>
  <si>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</si>
  <si>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</si>
  <si>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</si>
  <si>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</si>
  <si>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</si>
  <si>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</si>
  <si>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</si>
  <si>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</si>
  <si>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</si>
  <si>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</si>
  <si>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</si>
  <si>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</si>
  <si>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</si>
  <si>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</si>
  <si>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</si>
  <si>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</si>
  <si>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</si>
  <si>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</si>
  <si>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</si>
  <si>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</si>
  <si>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</si>
  <si>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</si>
  <si>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</si>
  <si>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</si>
  <si>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</si>
  <si>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</si>
  <si>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</si>
  <si>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</si>
  <si>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</si>
  <si>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</si>
  <si>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</si>
  <si>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</si>
  <si>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</si>
  <si>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</si>
  <si>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</si>
  <si>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</si>
  <si>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</si>
  <si>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</si>
  <si>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</si>
  <si>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</si>
  <si>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</si>
  <si>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</si>
  <si>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</si>
  <si>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</si>
  <si>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</si>
  <si>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</si>
  <si>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</si>
  <si>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</si>
  <si>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</si>
  <si>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</si>
  <si>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</si>
  <si>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</si>
  <si>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</si>
  <si>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</si>
  <si>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</si>
  <si>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</si>
  <si>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</si>
  <si>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</si>
  <si>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</si>
  <si>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</si>
  <si>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</si>
  <si>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</si>
  <si>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</si>
  <si>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</si>
  <si>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</si>
  <si>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</si>
  <si>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</si>
  <si>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</si>
  <si>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</si>
  <si>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</si>
  <si>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</si>
  <si>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</si>
  <si>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</si>
  <si>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</si>
  <si>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</si>
  <si>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</si>
  <si>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</si>
  <si>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</si>
  <si>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</si>
  <si>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</si>
  <si>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</si>
  <si>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</si>
  <si>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</si>
  <si>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</si>
  <si>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</si>
  <si>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</si>
  <si>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</si>
  <si>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</si>
  <si>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</si>
  <si>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</si>
  <si>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</si>
  <si>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</si>
  <si>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</si>
  <si>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</si>
  <si>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</si>
  <si>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</si>
  <si>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</si>
  <si>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</si>
  <si>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</si>
  <si>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</si>
  <si>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</si>
  <si>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</si>
  <si>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</si>
  <si>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</si>
  <si>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</si>
  <si>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</si>
  <si>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</si>
  <si>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</si>
  <si>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</si>
  <si>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</si>
  <si>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</si>
  <si>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</si>
  <si>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</si>
  <si>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</si>
  <si>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</si>
  <si>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</si>
  <si>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</si>
  <si>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</si>
  <si>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</si>
  <si>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</si>
  <si>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</si>
  <si>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</si>
  <si>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</si>
  <si>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</si>
  <si>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</si>
  <si>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</si>
  <si>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</si>
  <si>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</si>
  <si>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</si>
  <si>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</si>
  <si>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</si>
  <si>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</si>
  <si>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</si>
  <si>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</si>
  <si>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</si>
  <si>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</si>
  <si>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</si>
  <si>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</si>
  <si>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</si>
  <si>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</si>
  <si>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</si>
  <si>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</si>
  <si>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</si>
  <si>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</si>
  <si>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</si>
  <si>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</si>
  <si>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</si>
  <si>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</si>
  <si>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</si>
  <si>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</si>
  <si>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</si>
  <si>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</si>
  <si>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</si>
  <si>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</si>
  <si>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</si>
  <si>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</si>
  <si>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</si>
  <si>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</si>
  <si>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</si>
  <si>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</si>
  <si>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</si>
  <si>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</si>
  <si>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</si>
  <si>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</si>
  <si>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</si>
  <si>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</si>
  <si>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</si>
  <si>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</si>
  <si>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</si>
  <si>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</si>
  <si>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</si>
  <si>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</si>
  <si>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</si>
  <si>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</si>
  <si>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</si>
  <si>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</si>
  <si>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</si>
  <si>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</si>
  <si>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</si>
  <si>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</si>
  <si>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</si>
  <si>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</si>
  <si>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</si>
  <si>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</si>
  <si>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</si>
  <si>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</si>
  <si>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</si>
  <si>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</si>
  <si>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</si>
  <si>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</si>
  <si>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</si>
  <si>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</si>
  <si>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</si>
  <si>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</si>
  <si>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</si>
  <si>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</si>
  <si>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</si>
  <si>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</si>
  <si>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</si>
  <si>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</si>
  <si>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</si>
  <si>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</si>
  <si>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</si>
  <si>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</si>
  <si>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</si>
  <si>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</si>
  <si>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</si>
  <si>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</si>
  <si>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</si>
  <si>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</si>
  <si>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</si>
  <si>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</si>
  <si>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</si>
  <si>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</si>
  <si>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</si>
  <si>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</si>
  <si>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</si>
  <si>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</si>
  <si>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</si>
  <si>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</si>
  <si>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</si>
  <si>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</si>
  <si>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</si>
  <si>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</si>
  <si>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</si>
  <si>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</si>
  <si>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</si>
  <si>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</si>
  <si>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</si>
  <si>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</si>
  <si>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</si>
  <si>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</si>
  <si>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</si>
  <si>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</si>
  <si>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</si>
  <si>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</si>
  <si>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</si>
  <si>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</si>
  <si>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</si>
  <si>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</si>
  <si>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</si>
  <si>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</si>
  <si>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</si>
  <si>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</si>
  <si>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</si>
  <si>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</si>
  <si>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</si>
  <si>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</si>
  <si>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</si>
  <si>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</si>
  <si>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</si>
  <si>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</si>
  <si>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</si>
  <si>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</si>
  <si>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</si>
  <si>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</si>
  <si>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</si>
  <si>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</si>
  <si>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</si>
  <si>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</si>
  <si>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</si>
  <si>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</si>
  <si>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</si>
  <si>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</si>
  <si>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</si>
  <si>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</si>
  <si>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</si>
  <si>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</si>
  <si>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</si>
  <si>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</si>
  <si>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</si>
  <si>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</si>
  <si>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</si>
  <si>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</si>
  <si>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</si>
  <si>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</si>
  <si>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</si>
  <si>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</si>
  <si>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</si>
  <si>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</si>
  <si>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</si>
  <si>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</si>
  <si>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</si>
  <si>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</si>
  <si>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</si>
  <si>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</si>
  <si>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</si>
  <si>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</si>
  <si>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</si>
  <si>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</si>
  <si>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</si>
  <si>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</si>
  <si>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</si>
  <si>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</si>
  <si>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</si>
  <si>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</si>
  <si>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</si>
  <si>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</si>
  <si>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</si>
  <si>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</si>
  <si>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</si>
  <si>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</si>
  <si>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</si>
  <si>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</si>
  <si>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</si>
  <si>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</si>
  <si>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</si>
  <si>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</si>
  <si>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</si>
  <si>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</si>
  <si>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</si>
  <si>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</si>
  <si>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</si>
  <si>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</si>
  <si>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</si>
  <si>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</si>
  <si>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</si>
  <si>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</si>
  <si>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</si>
  <si>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</si>
  <si>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</si>
  <si>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</si>
  <si>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</si>
  <si>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</si>
  <si>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</si>
  <si>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</si>
  <si>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</si>
  <si>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</si>
  <si>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</si>
  <si>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</si>
  <si>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</si>
  <si>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</si>
  <si>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</si>
  <si>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</si>
  <si>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</si>
  <si>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</si>
  <si>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</si>
  <si>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</si>
  <si>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</si>
  <si>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</si>
  <si>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</si>
  <si>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</si>
  <si>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</si>
  <si>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</si>
  <si>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</si>
  <si>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</si>
  <si>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</si>
  <si>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</si>
  <si>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</si>
  <si>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</si>
  <si>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</si>
  <si>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</si>
  <si>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</si>
  <si>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</si>
  <si>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</si>
  <si>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</si>
  <si>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</si>
  <si>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</si>
  <si>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</si>
  <si>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</si>
  <si>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</si>
  <si>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</si>
  <si>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</si>
  <si>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</si>
  <si>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</si>
  <si>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</si>
  <si>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</si>
  <si>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</si>
  <si>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</si>
  <si>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</si>
  <si>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</si>
  <si>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</si>
  <si>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</si>
  <si>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</si>
  <si>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</si>
  <si>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</si>
  <si>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</si>
  <si>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</si>
  <si>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</si>
  <si>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</si>
  <si>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</si>
  <si>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</si>
  <si>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</si>
  <si>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</si>
  <si>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</si>
  <si>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</si>
  <si>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</si>
  <si>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</si>
  <si>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</si>
  <si>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</si>
  <si>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</si>
  <si>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</si>
  <si>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</si>
  <si>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</si>
  <si>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</si>
  <si>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</si>
  <si>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</si>
  <si>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</si>
  <si>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</si>
  <si>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</si>
  <si>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</si>
  <si>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</si>
  <si>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</si>
  <si>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</si>
  <si>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</si>
  <si>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</si>
  <si>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</si>
  <si>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</si>
  <si>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</si>
  <si>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</si>
  <si>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</si>
  <si>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</si>
  <si>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</si>
  <si>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</si>
  <si>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</si>
  <si>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</si>
  <si>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</si>
  <si>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</si>
  <si>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</si>
  <si>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</si>
  <si>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</si>
  <si>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</si>
  <si>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</si>
  <si>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</si>
  <si>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</si>
  <si>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</si>
  <si>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</si>
  <si>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</si>
  <si>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</si>
  <si>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</si>
  <si>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</si>
  <si>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</si>
  <si>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</si>
  <si>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</si>
  <si>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</si>
  <si>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</si>
  <si>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</si>
  <si>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</si>
  <si>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</si>
  <si>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</si>
  <si>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</si>
  <si>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</si>
  <si>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</si>
  <si>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</si>
  <si>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</si>
  <si>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</si>
  <si>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</si>
  <si>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</si>
  <si>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</si>
  <si>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</si>
  <si>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</si>
  <si>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</si>
  <si>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</si>
  <si>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</si>
  <si>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</si>
  <si>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</si>
  <si>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</si>
  <si>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</si>
  <si>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</si>
  <si>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</si>
  <si>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</si>
  <si>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</si>
  <si>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</si>
  <si>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</si>
  <si>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</si>
  <si>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</si>
  <si>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</si>
  <si>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</si>
  <si>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</si>
  <si>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</si>
  <si>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</si>
  <si>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</si>
  <si>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</si>
  <si>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</si>
  <si>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</si>
  <si>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</si>
  <si>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</si>
  <si>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</si>
  <si>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</si>
  <si>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</si>
  <si>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</si>
  <si>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</si>
  <si>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</si>
  <si>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</si>
  <si>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</si>
  <si>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</si>
  <si>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</si>
  <si>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</si>
  <si>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</si>
  <si>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</si>
  <si>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</si>
  <si>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</si>
  <si>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</si>
  <si>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</si>
  <si>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</si>
  <si>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</si>
  <si>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</si>
  <si>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</si>
  <si>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</si>
  <si>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</si>
  <si>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</si>
  <si>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</si>
  <si>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</si>
  <si>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</si>
  <si>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</si>
  <si>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</si>
  <si>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</si>
  <si>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</si>
  <si>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</si>
  <si>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</si>
  <si>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</si>
  <si>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</si>
  <si>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</si>
  <si>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</si>
  <si>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</si>
  <si>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</si>
  <si>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</si>
  <si>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</si>
  <si>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</si>
  <si>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</si>
  <si>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</si>
  <si>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</si>
  <si>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</si>
  <si>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</si>
  <si>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</si>
  <si>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</si>
  <si>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</si>
  <si>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</si>
  <si>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</si>
  <si>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</si>
  <si>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</si>
  <si>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</si>
  <si>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</si>
  <si>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</si>
  <si>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</si>
  <si>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</si>
  <si>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</si>
  <si>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</si>
  <si>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</si>
  <si>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</si>
  <si>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</si>
  <si>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</si>
  <si>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</si>
  <si>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</si>
  <si>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</si>
  <si>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</si>
  <si>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</si>
  <si>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</si>
  <si>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</si>
  <si>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</si>
  <si>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</si>
  <si>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</si>
  <si>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</si>
  <si>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</si>
  <si>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</si>
  <si>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</si>
  <si>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</si>
  <si>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</si>
  <si>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</si>
  <si>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</si>
  <si>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</si>
  <si>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</si>
  <si>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</si>
  <si>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</si>
  <si>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</si>
  <si>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</si>
  <si>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</si>
  <si>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</si>
  <si>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</si>
  <si>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</si>
  <si>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</si>
  <si>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</si>
  <si>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</si>
  <si>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</si>
  <si>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</si>
  <si>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</si>
  <si>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</si>
  <si>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</si>
  <si>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</si>
  <si>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</si>
  <si>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</si>
  <si>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</si>
  <si>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</si>
  <si>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</si>
  <si>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</si>
  <si>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</si>
  <si>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</si>
  <si>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</si>
  <si>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</si>
  <si>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</si>
  <si>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</si>
  <si>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</si>
  <si>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</si>
  <si>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</si>
  <si>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</si>
  <si>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</si>
  <si>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</si>
  <si>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</si>
  <si>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</si>
  <si>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</si>
  <si>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</si>
  <si>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</si>
  <si>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</si>
  <si>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</si>
  <si>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</si>
  <si>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</si>
  <si>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</si>
  <si>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</si>
  <si>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</si>
  <si>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</si>
  <si>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</si>
  <si>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</si>
  <si>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</si>
  <si>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</si>
  <si>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</si>
  <si>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</si>
  <si>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</si>
  <si>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</si>
  <si>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</si>
  <si>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</si>
  <si>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</si>
  <si>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</si>
  <si>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</si>
  <si>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</si>
  <si>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</si>
  <si>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</si>
  <si>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</si>
  <si>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</si>
  <si>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</si>
  <si>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</si>
  <si>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</si>
  <si>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</si>
  <si>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</si>
  <si>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</si>
  <si>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</si>
  <si>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</si>
  <si>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</si>
  <si>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</si>
  <si>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</si>
  <si>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</si>
  <si>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</si>
  <si>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</si>
  <si>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</si>
  <si>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</si>
  <si>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</si>
  <si>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</si>
  <si>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</si>
  <si>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</si>
  <si>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</si>
  <si>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</si>
  <si>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</si>
  <si>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</si>
  <si>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</si>
  <si>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</si>
  <si>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</si>
  <si>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</si>
  <si>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</si>
  <si>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</si>
  <si>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</si>
  <si>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</si>
  <si>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</si>
  <si>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</si>
  <si>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</si>
  <si>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</si>
  <si>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</si>
  <si>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</si>
  <si>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</si>
  <si>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</si>
  <si>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</si>
  <si>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</si>
  <si>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</si>
  <si>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</si>
  <si>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</si>
  <si>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</si>
  <si>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</si>
  <si>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</si>
  <si>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</si>
  <si>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</si>
  <si>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</si>
  <si>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</si>
  <si>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</si>
  <si>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</si>
  <si>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</si>
  <si>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</si>
  <si>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</si>
  <si>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</si>
  <si>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</si>
  <si>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</si>
  <si>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</si>
  <si>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</si>
  <si>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</si>
  <si>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</si>
  <si>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</si>
  <si>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</si>
  <si>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</si>
  <si>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</si>
  <si>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</si>
  <si>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</si>
  <si>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</si>
  <si>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</si>
  <si>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</si>
  <si>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</si>
  <si>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</si>
  <si>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</si>
  <si>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</si>
  <si>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</si>
  <si>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</si>
  <si>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</si>
  <si>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</si>
  <si>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</si>
  <si>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</si>
  <si>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</si>
  <si>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</si>
  <si>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</si>
  <si>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</si>
  <si>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</si>
  <si>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</si>
  <si>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</si>
  <si>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</si>
  <si>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</si>
  <si>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</si>
  <si>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</si>
  <si>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</si>
  <si>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</si>
  <si>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</si>
  <si>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</si>
  <si>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</si>
  <si>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</si>
  <si>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</si>
  <si>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</si>
  <si>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</si>
  <si>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</si>
  <si>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</si>
  <si>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</si>
  <si>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</si>
  <si>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</si>
  <si>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</si>
  <si>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</si>
  <si>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</si>
  <si>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</si>
  <si>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</si>
  <si>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</si>
  <si>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</si>
  <si>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</si>
  <si>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</si>
  <si>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</si>
  <si>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</si>
  <si>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</si>
  <si>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</si>
  <si>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</si>
  <si>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</si>
  <si>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</si>
  <si>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</si>
  <si>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</si>
  <si>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</si>
  <si>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</si>
  <si>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</si>
  <si>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</si>
  <si>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</si>
  <si>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</si>
  <si>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</si>
  <si>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</si>
  <si>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</si>
  <si>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</si>
  <si>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</si>
  <si>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</si>
  <si>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</si>
  <si>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</si>
  <si>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</si>
  <si>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</si>
  <si>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</si>
  <si>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</si>
  <si>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</si>
  <si>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</si>
  <si>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</si>
  <si>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</si>
  <si>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</si>
  <si>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</si>
  <si>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</si>
  <si>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</si>
  <si>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</si>
  <si>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</si>
  <si>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</si>
  <si>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</si>
  <si>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</si>
  <si>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</si>
  <si>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</si>
  <si>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</si>
  <si>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</si>
  <si>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</si>
  <si>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</si>
  <si>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</si>
  <si>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</si>
  <si>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</si>
  <si>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</si>
  <si>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</si>
  <si>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</si>
  <si>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</si>
  <si>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</si>
  <si>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</si>
  <si>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</si>
  <si>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</si>
  <si>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</si>
  <si>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</si>
  <si>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</si>
  <si>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</si>
  <si>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</si>
  <si>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</si>
  <si>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</si>
  <si>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</si>
  <si>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</si>
  <si>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</si>
  <si>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</si>
  <si>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</si>
  <si>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</si>
  <si>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</si>
  <si>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</si>
  <si>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</si>
  <si>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</si>
  <si>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</si>
  <si>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</si>
  <si>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</si>
  <si>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</si>
  <si>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</si>
  <si>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</si>
  <si>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</si>
  <si>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</si>
  <si>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</si>
  <si>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</si>
  <si>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</si>
  <si>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</si>
  <si>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</si>
  <si>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</si>
  <si>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</si>
  <si>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</si>
  <si>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</si>
  <si>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</si>
  <si>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</si>
  <si>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</si>
  <si>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</si>
  <si>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</si>
  <si>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</si>
  <si>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</si>
  <si>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</si>
  <si>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</si>
  <si>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</si>
  <si>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</si>
  <si>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</si>
  <si>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</si>
  <si>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</si>
  <si>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</si>
  <si>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</si>
  <si>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</si>
  <si>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</si>
  <si>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</si>
  <si>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</si>
  <si>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</si>
  <si>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</si>
  <si>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</si>
  <si>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</si>
  <si>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</si>
  <si>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</si>
  <si>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</si>
  <si>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</si>
  <si>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</si>
  <si>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</si>
  <si>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</si>
  <si>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</si>
  <si>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</si>
  <si>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</si>
  <si>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</si>
  <si>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</si>
  <si>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</si>
  <si>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</si>
  <si>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</si>
  <si>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</si>
  <si>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</si>
  <si>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</si>
  <si>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</si>
  <si>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</si>
  <si>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</si>
  <si>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</si>
  <si>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</si>
  <si>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</si>
  <si>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</si>
  <si>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</si>
  <si>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</si>
  <si>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</si>
  <si>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</si>
  <si>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</si>
  <si>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</si>
  <si>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</si>
  <si>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</si>
  <si>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</si>
  <si>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</si>
  <si>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</si>
  <si>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</si>
  <si>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</si>
  <si>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</si>
  <si>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</si>
  <si>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</si>
  <si>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</si>
  <si>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</si>
  <si>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</si>
  <si>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</si>
  <si>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</si>
  <si>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</si>
  <si>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</si>
  <si>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</si>
  <si>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</si>
  <si>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</si>
  <si>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</si>
  <si>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</si>
  <si>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</si>
  <si>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</si>
  <si>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</si>
  <si>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</si>
  <si>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</si>
  <si>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</si>
  <si>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</si>
  <si>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</si>
  <si>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</si>
  <si>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</si>
  <si>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</si>
  <si>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</si>
  <si>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</si>
  <si>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</si>
  <si>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</si>
  <si>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</si>
  <si>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</si>
  <si>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</si>
  <si>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</si>
  <si>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</si>
  <si>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</si>
  <si>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</si>
  <si>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</si>
  <si>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</si>
  <si>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</si>
  <si>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</si>
  <si>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</si>
  <si>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</si>
  <si>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</si>
  <si>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</si>
  <si>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</si>
  <si>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</si>
  <si>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</si>
  <si>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</si>
  <si>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</si>
  <si>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</si>
  <si>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</si>
  <si>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</si>
  <si>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</si>
  <si>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</si>
  <si>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</si>
  <si>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</si>
  <si>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</si>
  <si>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</si>
  <si>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</si>
  <si>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</si>
  <si>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</si>
  <si>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</si>
  <si>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</si>
  <si>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</si>
  <si>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</si>
  <si>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</si>
  <si>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</si>
  <si>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</si>
  <si>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</si>
  <si>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</si>
  <si>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</si>
  <si>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</si>
  <si>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</si>
  <si>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</si>
  <si>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</si>
  <si>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</si>
  <si>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</si>
  <si>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</si>
  <si>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</si>
  <si>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</si>
  <si>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</si>
  <si>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</si>
  <si>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</si>
  <si>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</si>
  <si>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</si>
  <si>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</si>
  <si>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</si>
  <si>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</si>
  <si>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</si>
  <si>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</si>
  <si>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</si>
  <si>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</si>
  <si>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</si>
  <si>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</si>
  <si>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</si>
  <si>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</si>
  <si>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</si>
  <si>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</si>
  <si>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</si>
  <si>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</si>
  <si>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</si>
  <si>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</si>
  <si>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</si>
  <si>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</si>
  <si>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</si>
  <si>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</si>
  <si>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</si>
  <si>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</si>
  <si>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</si>
  <si>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</si>
  <si>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</si>
  <si>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</si>
  <si>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</si>
  <si>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</si>
  <si>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</si>
  <si>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</si>
  <si>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</si>
  <si>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</si>
  <si>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</si>
  <si>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</si>
  <si>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</si>
  <si>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</si>
  <si>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</si>
  <si>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</si>
  <si>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</si>
  <si>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</si>
  <si>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</si>
  <si>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</si>
  <si>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</si>
  <si>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</si>
  <si>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</si>
  <si>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</si>
  <si>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</si>
  <si>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</si>
  <si>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</si>
  <si>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</si>
  <si>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</si>
  <si>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</si>
  <si>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</si>
  <si>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</si>
  <si>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</si>
  <si>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</si>
  <si>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</si>
  <si>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</si>
  <si>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</si>
  <si>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</si>
  <si>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</si>
  <si>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</si>
  <si>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</si>
  <si>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</si>
  <si>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</si>
  <si>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</si>
  <si>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</si>
  <si>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</si>
  <si>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</si>
  <si>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</si>
  <si>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</si>
  <si>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</si>
  <si>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</si>
  <si>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</si>
  <si>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</si>
  <si>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</si>
  <si>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</si>
  <si>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</si>
  <si>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</si>
  <si>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</si>
  <si>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</si>
  <si>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</si>
  <si>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</si>
  <si>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</si>
  <si>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</si>
  <si>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</si>
  <si>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</si>
  <si>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</si>
  <si>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</si>
  <si>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</si>
  <si>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</si>
  <si>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</si>
  <si>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</si>
  <si>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</si>
  <si>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</si>
  <si>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</si>
  <si>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</si>
  <si>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</si>
  <si>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</si>
  <si>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</si>
  <si>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</si>
  <si>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</si>
  <si>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</si>
  <si>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</si>
  <si>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</si>
  <si>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</si>
  <si>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</si>
  <si>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</si>
  <si>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</si>
  <si>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</si>
  <si>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</si>
  <si>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</si>
  <si>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</si>
  <si>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</si>
  <si>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</si>
  <si>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</si>
  <si>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</si>
  <si>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</si>
  <si>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</si>
  <si>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</si>
  <si>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</si>
  <si>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</si>
  <si>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</si>
  <si>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</si>
  <si>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</si>
  <si>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</si>
  <si>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</si>
  <si>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</si>
  <si>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</si>
  <si>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</si>
  <si>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</si>
  <si>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</si>
  <si>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</si>
  <si>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</si>
  <si>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</si>
  <si>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</si>
  <si>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</si>
  <si>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</si>
  <si>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</si>
  <si>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</si>
  <si>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</si>
  <si>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</si>
  <si>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</si>
  <si>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</si>
  <si>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</si>
  <si>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</si>
  <si>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</si>
  <si>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</si>
  <si>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</si>
  <si>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</si>
  <si>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</si>
  <si>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</si>
  <si>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</si>
  <si>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</si>
  <si>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</si>
  <si>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</si>
  <si>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</si>
  <si>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</si>
  <si>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</si>
  <si>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</si>
  <si>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</si>
  <si>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</si>
  <si>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</si>
  <si>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</si>
  <si>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</si>
  <si>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</si>
  <si>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</si>
  <si>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</si>
  <si>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</si>
  <si>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</si>
  <si>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</si>
  <si>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</si>
  <si>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</si>
  <si>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</si>
  <si>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</si>
  <si>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</si>
  <si>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</si>
  <si>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</si>
  <si>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</si>
  <si>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</si>
  <si>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</si>
  <si>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</si>
  <si>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</si>
  <si>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</si>
  <si>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</si>
  <si>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</si>
  <si>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</si>
  <si>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</si>
  <si>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</si>
  <si>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</si>
  <si>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</si>
  <si>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</si>
  <si>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</si>
  <si>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</si>
  <si>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</si>
  <si>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</si>
  <si>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</si>
  <si>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</si>
  <si>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</si>
  <si>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</si>
  <si>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</si>
  <si>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</si>
  <si>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</si>
  <si>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</si>
  <si>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</si>
  <si>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</si>
  <si>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</si>
  <si>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</si>
  <si>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</si>
  <si>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</si>
  <si>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</si>
  <si>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</si>
  <si>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</si>
  <si>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</si>
  <si>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</si>
  <si>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</si>
  <si>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</si>
  <si>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</si>
  <si>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</si>
  <si>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</si>
  <si>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</si>
  <si>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</si>
  <si>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</si>
  <si>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</si>
  <si>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</si>
  <si>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</si>
  <si>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</si>
  <si>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</si>
  <si>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</si>
  <si>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</si>
  <si>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</si>
  <si>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</si>
  <si>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</si>
  <si>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</si>
  <si>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</si>
  <si>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</si>
  <si>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</si>
  <si>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</si>
  <si>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</si>
  <si>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</si>
  <si>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</si>
  <si>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</si>
  <si>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</si>
  <si>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</si>
  <si>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</si>
  <si>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</si>
  <si>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</si>
  <si>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</si>
  <si>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</si>
  <si>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</si>
  <si>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</si>
  <si>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</si>
  <si>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</si>
  <si>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</si>
  <si>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</si>
  <si>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</si>
  <si>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</si>
  <si>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</si>
  <si>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</si>
  <si>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</si>
  <si>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</si>
  <si>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</si>
  <si>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</si>
  <si>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</si>
  <si>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</si>
  <si>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</si>
  <si>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</si>
  <si>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</si>
  <si>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</si>
  <si>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</si>
  <si>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</si>
  <si>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</si>
  <si>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</si>
  <si>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</si>
  <si>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</si>
  <si>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</si>
  <si>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</si>
  <si>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</si>
  <si>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</si>
  <si>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</si>
  <si>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</si>
  <si>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</si>
  <si>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</si>
  <si>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</si>
  <si>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</si>
  <si>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</si>
  <si>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</si>
  <si>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</si>
  <si>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</si>
  <si>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</si>
  <si>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</si>
  <si>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</si>
  <si>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</si>
  <si>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</si>
  <si>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</si>
  <si>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</si>
  <si>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</si>
  <si>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</si>
  <si>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</si>
  <si>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</si>
  <si>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</si>
  <si>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</si>
  <si>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</si>
  <si>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</si>
  <si>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</si>
  <si>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</si>
  <si>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</si>
  <si>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</si>
  <si>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</si>
  <si>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</si>
  <si>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</si>
  <si>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</si>
  <si>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</si>
  <si>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</si>
  <si>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</si>
  <si>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</si>
  <si>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</si>
  <si>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</si>
  <si>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</si>
  <si>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</si>
  <si>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</si>
  <si>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BANA JOSIPA JELAČIĆA</t>
  </si>
  <si>
    <t>ZAGREB</t>
  </si>
  <si>
    <t>Podgradski odvojak 1</t>
  </si>
  <si>
    <t>01 3690664</t>
  </si>
  <si>
    <t>ured@os-bana-jjelacica-zg-skole.hr</t>
  </si>
  <si>
    <t>Jelena Ivaci</t>
  </si>
  <si>
    <t>DA</t>
  </si>
  <si>
    <t>RENATA BIŠĆAN</t>
  </si>
  <si>
    <t>01 36491879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</si>
</sst>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9581689</v>
      </c>
      <c r="D2" s="63">
        <f>PRRAS!E12</f>
        <v>10546919</v>
      </c>
      <c r="E2" s="63"/>
      <c r="F2" s="63"/>
      <c r="G2" s="64">
        <f t="shared" ref="G2:G65" si="0">(B2/1000)*(C2*1+D2*2)</f>
        <v>30675.527000000002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15251</v>
      </c>
      <c r="L10" s="50">
        <f>INT(VALUE(RefStr!B6))</f>
        <v>15251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03217841</v>
      </c>
      <c r="L11" s="50">
        <f>INT(VALUE(RefStr!B8))</f>
        <v>3217841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BANA JOSIPA JELAČIĆA</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10090</v>
      </c>
      <c r="L13" s="50">
        <f>INT(VALUE(RefStr!B12))</f>
        <v>10090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ZAGREB</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Podgradski odvojak 1</v>
      </c>
      <c r="L15" s="50">
        <f>LEN(Skriveni!K15)</f>
        <v>20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133</v>
      </c>
      <c r="L19" s="50">
        <f>INT(VALUE(RefStr!B22))</f>
        <v>133</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21</v>
      </c>
      <c r="L20" s="50">
        <f>IF(ISERROR(RefStr!H2),0,INT(VALUE(RefStr!H2)))</f>
        <v>21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54281445057</v>
      </c>
      <c r="L21" s="50">
        <f>INT(VALUE(RefStr!K14))</f>
        <v>54281445057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RENATA BIŠĆAN</v>
      </c>
      <c r="L22" s="50">
        <f>LEN(RefStr!H25)</f>
        <v>13</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01 36491879</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01 3690664</v>
      </c>
      <c r="L24" s="50">
        <f>LEN(RefStr!K27)</f>
        <v>10</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ured@os-bana-jjelacica-zg-skole.hr</v>
      </c>
      <c r="L25" s="50">
        <f>LEN(RefStr!H29)</f>
        <v>34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ured@os-bana-jjelacica-zg-skole.hr</v>
      </c>
      <c r="L26" s="50">
        <f>LEN(RefStr!H31)</f>
        <v>34</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Jelena Ivaci</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161.125.984,13</v>
      </c>
      <c r="L28" s="50">
        <f>SUM(G2:G1561)</f>
        <v>161125984.12799993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130497952.664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15319233.649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14393003.631000003</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915794.18399999989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6653885</v>
      </c>
      <c r="D46" s="58">
        <f>PRRAS!E56</f>
        <v>6974837</v>
      </c>
      <c r="E46" s="58">
        <v>0</v>
      </c>
      <c r="F46" s="58">
        <v>0</v>
      </c>
      <c r="G46" s="59">
        <f t="shared" si="0"/>
        <v>927160.15499999991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7058</v>
      </c>
      <c r="D58" s="58">
        <f>PRRAS!E68</f>
        <v>74993</v>
      </c>
      <c r="E58" s="58">
        <v>0</v>
      </c>
      <c r="F58" s="58">
        <v>0</v>
      </c>
      <c r="G58" s="59">
        <f t="shared" si="0"/>
        <v>8951.5079999999998</v>
      </c>
      <c r="H58" s="59">
        <f t="shared" si="1"/>
        <v>0</v>
      </c>
      <c r="I58" s="60">
        <v>0</v>
      </c>
    </row>
    <row r="59" spans="1:9" x14ac:dyDescent="0.2">
      <c r="A59" s="57">
        <v>151</v>
      </c>
      <c r="B59" s="58">
        <f>PRRAS!C69</f>
        <v>58</v>
      </c>
      <c r="C59" s="58">
        <f>PRRAS!D69</f>
        <v>7058</v>
      </c>
      <c r="D59" s="58">
        <f>PRRAS!E69</f>
        <v>74993</v>
      </c>
      <c r="E59" s="58">
        <v>0</v>
      </c>
      <c r="F59" s="58">
        <v>0</v>
      </c>
      <c r="G59" s="59">
        <f t="shared" si="0"/>
        <v>9108.5519999999997</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6646827</v>
      </c>
      <c r="D64" s="58">
        <f>PRRAS!E74</f>
        <v>6899844</v>
      </c>
      <c r="E64" s="58">
        <v>0</v>
      </c>
      <c r="F64" s="58">
        <v>0</v>
      </c>
      <c r="G64" s="59">
        <f t="shared" si="0"/>
        <v>1288130.4450000001</v>
      </c>
      <c r="H64" s="59">
        <f t="shared" si="1"/>
        <v>0</v>
      </c>
      <c r="I64" s="60">
        <v>0</v>
      </c>
    </row>
    <row r="65" spans="1:9" x14ac:dyDescent="0.2">
      <c r="A65" s="57">
        <v>151</v>
      </c>
      <c r="B65" s="58">
        <f>PRRAS!C75</f>
        <v>64</v>
      </c>
      <c r="C65" s="58">
        <f>PRRAS!D75</f>
        <v>6646827</v>
      </c>
      <c r="D65" s="58">
        <f>PRRAS!E75</f>
        <v>6856844</v>
      </c>
      <c r="E65" s="58">
        <v>0</v>
      </c>
      <c r="F65" s="58">
        <v>0</v>
      </c>
      <c r="G65" s="59">
        <f t="shared" si="0"/>
        <v>1303072.96</v>
      </c>
      <c r="H65" s="59">
        <f t="shared" si="1"/>
        <v>0</v>
      </c>
      <c r="I65" s="60">
        <v>0</v>
      </c>
    </row>
    <row r="66" spans="1:9" x14ac:dyDescent="0.2">
      <c r="A66" s="57">
        <v>151</v>
      </c>
      <c r="B66" s="58">
        <f>PRRAS!C76</f>
        <v>65</v>
      </c>
      <c r="C66" s="58">
        <f>PRRAS!D76</f>
        <v>0</v>
      </c>
      <c r="D66" s="58">
        <f>PRRAS!E76</f>
        <v>43000</v>
      </c>
      <c r="E66" s="58">
        <v>0</v>
      </c>
      <c r="F66" s="58">
        <v>0</v>
      </c>
      <c r="G66" s="59">
        <f t="shared" ref="G66:G129" si="2">(B66/1000)*(C66*1+D66*2)</f>
        <v>5590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27</v>
      </c>
      <c r="D75" s="58">
        <f>PRRAS!E85</f>
        <v>5</v>
      </c>
      <c r="E75" s="58">
        <v>0</v>
      </c>
      <c r="F75" s="58">
        <v>0</v>
      </c>
      <c r="G75" s="59">
        <f t="shared" si="2"/>
        <v>2.738</v>
      </c>
      <c r="H75" s="59">
        <f t="shared" si="3"/>
        <v>0</v>
      </c>
      <c r="I75" s="60">
        <v>0</v>
      </c>
    </row>
    <row r="76" spans="1:9" x14ac:dyDescent="0.2">
      <c r="A76" s="57">
        <v>151</v>
      </c>
      <c r="B76" s="58">
        <f>PRRAS!C86</f>
        <v>75</v>
      </c>
      <c r="C76" s="58">
        <f>PRRAS!D86</f>
        <v>27</v>
      </c>
      <c r="D76" s="58">
        <f>PRRAS!E86</f>
        <v>5</v>
      </c>
      <c r="E76" s="58">
        <v>0</v>
      </c>
      <c r="F76" s="58">
        <v>0</v>
      </c>
      <c r="G76" s="59">
        <f t="shared" si="2"/>
        <v>2.7749999999999999</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5</v>
      </c>
      <c r="E78" s="58">
        <v>0</v>
      </c>
      <c r="F78" s="58">
        <v>0</v>
      </c>
      <c r="G78" s="59">
        <f t="shared" si="2"/>
        <v>0.77</v>
      </c>
      <c r="H78" s="59">
        <f t="shared" si="3"/>
        <v>0</v>
      </c>
      <c r="I78" s="60">
        <v>0</v>
      </c>
    </row>
    <row r="79" spans="1:9" x14ac:dyDescent="0.2">
      <c r="A79" s="57">
        <v>151</v>
      </c>
      <c r="B79" s="58">
        <f>PRRAS!C89</f>
        <v>78</v>
      </c>
      <c r="C79" s="58">
        <f>PRRAS!D89</f>
        <v>27</v>
      </c>
      <c r="D79" s="58">
        <f>PRRAS!E89</f>
        <v>0</v>
      </c>
      <c r="E79" s="58">
        <v>0</v>
      </c>
      <c r="F79" s="58">
        <v>0</v>
      </c>
      <c r="G79" s="59">
        <f t="shared" si="2"/>
        <v>2.1059999999999999</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716029</v>
      </c>
      <c r="D106" s="58">
        <f>PRRAS!E116</f>
        <v>644110</v>
      </c>
      <c r="E106" s="58">
        <v>0</v>
      </c>
      <c r="F106" s="58">
        <v>0</v>
      </c>
      <c r="G106" s="59">
        <f t="shared" si="2"/>
        <v>210446.14499999999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716029</v>
      </c>
      <c r="D112" s="58">
        <f>PRRAS!E122</f>
        <v>644110</v>
      </c>
      <c r="E112" s="58">
        <v>0</v>
      </c>
      <c r="F112" s="58">
        <v>0</v>
      </c>
      <c r="G112" s="59">
        <f t="shared" si="2"/>
        <v>222471.639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716029</v>
      </c>
      <c r="D117" s="58">
        <f>PRRAS!E127</f>
        <v>644110</v>
      </c>
      <c r="E117" s="58">
        <v>0</v>
      </c>
      <c r="F117" s="58">
        <v>0</v>
      </c>
      <c r="G117" s="59">
        <f t="shared" si="2"/>
        <v>232492.88400000002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47750</v>
      </c>
      <c r="D124" s="58">
        <f>PRRAS!E134</f>
        <v>71609</v>
      </c>
      <c r="E124" s="58">
        <v>0</v>
      </c>
      <c r="F124" s="58">
        <v>0</v>
      </c>
      <c r="G124" s="59">
        <f t="shared" si="2"/>
        <v>23489.063999999998</v>
      </c>
      <c r="H124" s="59">
        <f t="shared" si="3"/>
        <v>0</v>
      </c>
      <c r="I124" s="60">
        <v>0</v>
      </c>
    </row>
    <row r="125" spans="1:9" x14ac:dyDescent="0.2">
      <c r="A125" s="57">
        <v>151</v>
      </c>
      <c r="B125" s="58">
        <f>PRRAS!C135</f>
        <v>124</v>
      </c>
      <c r="C125" s="58">
        <f>PRRAS!D135</f>
        <v>42250</v>
      </c>
      <c r="D125" s="58">
        <f>PRRAS!E135</f>
        <v>64383</v>
      </c>
      <c r="E125" s="58">
        <v>0</v>
      </c>
      <c r="F125" s="58">
        <v>0</v>
      </c>
      <c r="G125" s="59">
        <f t="shared" si="2"/>
        <v>21205.984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42250</v>
      </c>
      <c r="D127" s="58">
        <f>PRRAS!E137</f>
        <v>64383</v>
      </c>
      <c r="E127" s="58">
        <v>0</v>
      </c>
      <c r="F127" s="58">
        <v>0</v>
      </c>
      <c r="G127" s="59">
        <f t="shared" si="2"/>
        <v>21548.016</v>
      </c>
      <c r="H127" s="59">
        <f t="shared" si="3"/>
        <v>0</v>
      </c>
      <c r="I127" s="60">
        <v>0</v>
      </c>
    </row>
    <row r="128" spans="1:9" x14ac:dyDescent="0.2">
      <c r="A128" s="57">
        <v>151</v>
      </c>
      <c r="B128" s="58">
        <f>PRRAS!C138</f>
        <v>127</v>
      </c>
      <c r="C128" s="58">
        <f>PRRAS!D138</f>
        <v>5500</v>
      </c>
      <c r="D128" s="58">
        <f>PRRAS!E138</f>
        <v>7226</v>
      </c>
      <c r="E128" s="58">
        <v>0</v>
      </c>
      <c r="F128" s="58">
        <v>0</v>
      </c>
      <c r="G128" s="59">
        <f t="shared" si="2"/>
        <v>2533.904</v>
      </c>
      <c r="H128" s="59">
        <f t="shared" si="3"/>
        <v>0</v>
      </c>
      <c r="I128" s="60">
        <v>0</v>
      </c>
    </row>
    <row r="129" spans="1:9" x14ac:dyDescent="0.2">
      <c r="A129" s="57">
        <v>151</v>
      </c>
      <c r="B129" s="58">
        <f>PRRAS!C139</f>
        <v>128</v>
      </c>
      <c r="C129" s="58">
        <f>PRRAS!D139</f>
        <v>5500</v>
      </c>
      <c r="D129" s="58">
        <f>PRRAS!E139</f>
        <v>7226</v>
      </c>
      <c r="E129" s="58">
        <v>0</v>
      </c>
      <c r="F129" s="58">
        <v>0</v>
      </c>
      <c r="G129" s="59">
        <f t="shared" si="2"/>
        <v>2553.8560000000002</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2163998</v>
      </c>
      <c r="D131" s="58">
        <f>PRRAS!E141</f>
        <v>2856358</v>
      </c>
      <c r="E131" s="58">
        <v>0</v>
      </c>
      <c r="F131" s="58">
        <v>0</v>
      </c>
      <c r="G131" s="59">
        <f t="shared" si="4"/>
        <v>1023972.8200000001</v>
      </c>
      <c r="H131" s="59">
        <f t="shared" si="5"/>
        <v>0</v>
      </c>
      <c r="I131" s="60">
        <v>0</v>
      </c>
    </row>
    <row r="132" spans="1:9" x14ac:dyDescent="0.2">
      <c r="A132" s="57">
        <v>151</v>
      </c>
      <c r="B132" s="58">
        <f>PRRAS!C142</f>
        <v>131</v>
      </c>
      <c r="C132" s="58">
        <f>PRRAS!D142</f>
        <v>2163998</v>
      </c>
      <c r="D132" s="58">
        <f>PRRAS!E142</f>
        <v>2856358</v>
      </c>
      <c r="E132" s="58">
        <v>0</v>
      </c>
      <c r="F132" s="58">
        <v>0</v>
      </c>
      <c r="G132" s="59">
        <f t="shared" si="4"/>
        <v>1031849.534</v>
      </c>
      <c r="H132" s="59">
        <f t="shared" si="5"/>
        <v>0</v>
      </c>
      <c r="I132" s="60">
        <v>0</v>
      </c>
    </row>
    <row r="133" spans="1:9" x14ac:dyDescent="0.2">
      <c r="A133" s="57">
        <v>151</v>
      </c>
      <c r="B133" s="58">
        <f>PRRAS!C143</f>
        <v>132</v>
      </c>
      <c r="C133" s="58">
        <f>PRRAS!D143</f>
        <v>2130089</v>
      </c>
      <c r="D133" s="58">
        <f>PRRAS!E143</f>
        <v>2272329</v>
      </c>
      <c r="E133" s="58">
        <v>0</v>
      </c>
      <c r="F133" s="58">
        <v>0</v>
      </c>
      <c r="G133" s="59">
        <f t="shared" si="4"/>
        <v>881066.60400000005</v>
      </c>
      <c r="H133" s="59">
        <f t="shared" si="5"/>
        <v>0</v>
      </c>
      <c r="I133" s="60">
        <v>0</v>
      </c>
    </row>
    <row r="134" spans="1:9" x14ac:dyDescent="0.2">
      <c r="A134" s="57">
        <v>151</v>
      </c>
      <c r="B134" s="58">
        <f>PRRAS!C144</f>
        <v>133</v>
      </c>
      <c r="C134" s="58">
        <f>PRRAS!D144</f>
        <v>33909</v>
      </c>
      <c r="D134" s="58">
        <f>PRRAS!E144</f>
        <v>584029</v>
      </c>
      <c r="E134" s="58">
        <v>0</v>
      </c>
      <c r="F134" s="58">
        <v>0</v>
      </c>
      <c r="G134" s="59">
        <f t="shared" si="4"/>
        <v>159861.611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9501560</v>
      </c>
      <c r="D149" s="58">
        <f>PRRAS!E159</f>
        <v>9942085</v>
      </c>
      <c r="E149" s="58">
        <v>0</v>
      </c>
      <c r="F149" s="58">
        <v>0</v>
      </c>
      <c r="G149" s="59">
        <f t="shared" si="4"/>
        <v>4349088.04</v>
      </c>
      <c r="H149" s="59">
        <f t="shared" si="5"/>
        <v>0</v>
      </c>
      <c r="I149" s="60">
        <v>0</v>
      </c>
    </row>
    <row r="150" spans="1:9" x14ac:dyDescent="0.2">
      <c r="A150" s="57">
        <v>151</v>
      </c>
      <c r="B150" s="58">
        <f>PRRAS!C160</f>
        <v>149</v>
      </c>
      <c r="C150" s="58">
        <f>PRRAS!D160</f>
        <v>6994124</v>
      </c>
      <c r="D150" s="58">
        <f>PRRAS!E160</f>
        <v>7271385</v>
      </c>
      <c r="E150" s="58">
        <v>0</v>
      </c>
      <c r="F150" s="58">
        <v>0</v>
      </c>
      <c r="G150" s="59">
        <f t="shared" si="4"/>
        <v>3208997.2059999998</v>
      </c>
      <c r="H150" s="59">
        <f t="shared" si="5"/>
        <v>0</v>
      </c>
      <c r="I150" s="60">
        <v>0</v>
      </c>
    </row>
    <row r="151" spans="1:9" x14ac:dyDescent="0.2">
      <c r="A151" s="57">
        <v>151</v>
      </c>
      <c r="B151" s="58">
        <f>PRRAS!C161</f>
        <v>150</v>
      </c>
      <c r="C151" s="58">
        <f>PRRAS!D161</f>
        <v>5778743</v>
      </c>
      <c r="D151" s="58">
        <f>PRRAS!E161</f>
        <v>5968529</v>
      </c>
      <c r="E151" s="58">
        <v>0</v>
      </c>
      <c r="F151" s="58">
        <v>0</v>
      </c>
      <c r="G151" s="59">
        <f t="shared" si="4"/>
        <v>2657370.15</v>
      </c>
      <c r="H151" s="59">
        <f t="shared" si="5"/>
        <v>0</v>
      </c>
      <c r="I151" s="60">
        <v>0</v>
      </c>
    </row>
    <row r="152" spans="1:9" x14ac:dyDescent="0.2">
      <c r="A152" s="57">
        <v>151</v>
      </c>
      <c r="B152" s="58">
        <f>PRRAS!C162</f>
        <v>151</v>
      </c>
      <c r="C152" s="58">
        <f>PRRAS!D162</f>
        <v>5731688</v>
      </c>
      <c r="D152" s="58">
        <f>PRRAS!E162</f>
        <v>5922581</v>
      </c>
      <c r="E152" s="58">
        <v>0</v>
      </c>
      <c r="F152" s="58">
        <v>0</v>
      </c>
      <c r="G152" s="59">
        <f t="shared" si="4"/>
        <v>2654104.35</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35256</v>
      </c>
      <c r="D154" s="58">
        <f>PRRAS!E164</f>
        <v>28156</v>
      </c>
      <c r="E154" s="58">
        <v>0</v>
      </c>
      <c r="F154" s="58">
        <v>0</v>
      </c>
      <c r="G154" s="59">
        <f t="shared" si="4"/>
        <v>14009.904</v>
      </c>
      <c r="H154" s="59">
        <f t="shared" si="5"/>
        <v>0</v>
      </c>
      <c r="I154" s="60">
        <v>0</v>
      </c>
    </row>
    <row r="155" spans="1:9" x14ac:dyDescent="0.2">
      <c r="A155" s="57">
        <v>151</v>
      </c>
      <c r="B155" s="58">
        <f>PRRAS!C165</f>
        <v>154</v>
      </c>
      <c r="C155" s="58">
        <f>PRRAS!D165</f>
        <v>11799</v>
      </c>
      <c r="D155" s="58">
        <f>PRRAS!E165</f>
        <v>17792</v>
      </c>
      <c r="E155" s="58">
        <v>0</v>
      </c>
      <c r="F155" s="58">
        <v>0</v>
      </c>
      <c r="G155" s="59">
        <f t="shared" si="4"/>
        <v>7296.982</v>
      </c>
      <c r="H155" s="59">
        <f t="shared" si="5"/>
        <v>0</v>
      </c>
      <c r="I155" s="60">
        <v>0</v>
      </c>
    </row>
    <row r="156" spans="1:9" x14ac:dyDescent="0.2">
      <c r="A156" s="57">
        <v>151</v>
      </c>
      <c r="B156" s="58">
        <f>PRRAS!C166</f>
        <v>155</v>
      </c>
      <c r="C156" s="58">
        <f>PRRAS!D166</f>
        <v>196752</v>
      </c>
      <c r="D156" s="58">
        <f>PRRAS!E166</f>
        <v>245271</v>
      </c>
      <c r="E156" s="58">
        <v>0</v>
      </c>
      <c r="F156" s="58">
        <v>0</v>
      </c>
      <c r="G156" s="59">
        <f t="shared" si="4"/>
        <v>106530.56999999999</v>
      </c>
      <c r="H156" s="59">
        <f t="shared" si="5"/>
        <v>0</v>
      </c>
      <c r="I156" s="60">
        <v>0</v>
      </c>
    </row>
    <row r="157" spans="1:9" x14ac:dyDescent="0.2">
      <c r="A157" s="57">
        <v>151</v>
      </c>
      <c r="B157" s="58">
        <f>PRRAS!C167</f>
        <v>156</v>
      </c>
      <c r="C157" s="58">
        <f>PRRAS!D167</f>
        <v>1018629</v>
      </c>
      <c r="D157" s="58">
        <f>PRRAS!E167</f>
        <v>1057585</v>
      </c>
      <c r="E157" s="58">
        <v>0</v>
      </c>
      <c r="F157" s="58">
        <v>0</v>
      </c>
      <c r="G157" s="59">
        <f t="shared" si="4"/>
        <v>488872.64399999997</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867298</v>
      </c>
      <c r="D159" s="58">
        <f>PRRAS!E169</f>
        <v>900846</v>
      </c>
      <c r="E159" s="58">
        <v>0</v>
      </c>
      <c r="F159" s="58">
        <v>0</v>
      </c>
      <c r="G159" s="59">
        <f t="shared" si="4"/>
        <v>421700.42</v>
      </c>
      <c r="H159" s="59">
        <f t="shared" si="5"/>
        <v>0</v>
      </c>
      <c r="I159" s="60">
        <v>0</v>
      </c>
    </row>
    <row r="160" spans="1:9" x14ac:dyDescent="0.2">
      <c r="A160" s="57">
        <v>151</v>
      </c>
      <c r="B160" s="58">
        <f>PRRAS!C170</f>
        <v>159</v>
      </c>
      <c r="C160" s="58">
        <f>PRRAS!D170</f>
        <v>151331</v>
      </c>
      <c r="D160" s="58">
        <f>PRRAS!E170</f>
        <v>156739</v>
      </c>
      <c r="E160" s="58">
        <v>0</v>
      </c>
      <c r="F160" s="58">
        <v>0</v>
      </c>
      <c r="G160" s="59">
        <f t="shared" si="4"/>
        <v>73904.630999999994</v>
      </c>
      <c r="H160" s="59">
        <f t="shared" si="5"/>
        <v>0</v>
      </c>
      <c r="I160" s="60">
        <v>0</v>
      </c>
    </row>
    <row r="161" spans="1:9" x14ac:dyDescent="0.2">
      <c r="A161" s="57">
        <v>151</v>
      </c>
      <c r="B161" s="58">
        <f>PRRAS!C171</f>
        <v>160</v>
      </c>
      <c r="C161" s="58">
        <f>PRRAS!D171</f>
        <v>2119796</v>
      </c>
      <c r="D161" s="58">
        <f>PRRAS!E171</f>
        <v>2155499</v>
      </c>
      <c r="E161" s="58">
        <v>0</v>
      </c>
      <c r="F161" s="58">
        <v>0</v>
      </c>
      <c r="G161" s="59">
        <f t="shared" si="4"/>
        <v>1028927.04</v>
      </c>
      <c r="H161" s="59">
        <f t="shared" si="5"/>
        <v>0</v>
      </c>
      <c r="I161" s="60">
        <v>0</v>
      </c>
    </row>
    <row r="162" spans="1:9" x14ac:dyDescent="0.2">
      <c r="A162" s="57">
        <v>151</v>
      </c>
      <c r="B162" s="58">
        <f>PRRAS!C172</f>
        <v>161</v>
      </c>
      <c r="C162" s="58">
        <f>PRRAS!D172</f>
        <v>234039</v>
      </c>
      <c r="D162" s="58">
        <f>PRRAS!E172</f>
        <v>249886</v>
      </c>
      <c r="E162" s="58">
        <v>0</v>
      </c>
      <c r="F162" s="58">
        <v>0</v>
      </c>
      <c r="G162" s="59">
        <f t="shared" si="4"/>
        <v>118143.571</v>
      </c>
      <c r="H162" s="59">
        <f t="shared" si="5"/>
        <v>0</v>
      </c>
      <c r="I162" s="60">
        <v>0</v>
      </c>
    </row>
    <row r="163" spans="1:9" x14ac:dyDescent="0.2">
      <c r="A163" s="57">
        <v>151</v>
      </c>
      <c r="B163" s="58">
        <f>PRRAS!C173</f>
        <v>162</v>
      </c>
      <c r="C163" s="58">
        <f>PRRAS!D173</f>
        <v>44920</v>
      </c>
      <c r="D163" s="58">
        <f>PRRAS!E173</f>
        <v>50733</v>
      </c>
      <c r="E163" s="58">
        <v>0</v>
      </c>
      <c r="F163" s="58">
        <v>0</v>
      </c>
      <c r="G163" s="59">
        <f t="shared" si="4"/>
        <v>23714.531999999999</v>
      </c>
      <c r="H163" s="59">
        <f t="shared" si="5"/>
        <v>0</v>
      </c>
      <c r="I163" s="60">
        <v>0</v>
      </c>
    </row>
    <row r="164" spans="1:9" x14ac:dyDescent="0.2">
      <c r="A164" s="57">
        <v>151</v>
      </c>
      <c r="B164" s="58">
        <f>PRRAS!C174</f>
        <v>163</v>
      </c>
      <c r="C164" s="58">
        <f>PRRAS!D174</f>
        <v>177136</v>
      </c>
      <c r="D164" s="58">
        <f>PRRAS!E174</f>
        <v>173167</v>
      </c>
      <c r="E164" s="58">
        <v>0</v>
      </c>
      <c r="F164" s="58">
        <v>0</v>
      </c>
      <c r="G164" s="59">
        <f t="shared" si="4"/>
        <v>85325.61</v>
      </c>
      <c r="H164" s="59">
        <f t="shared" si="5"/>
        <v>0</v>
      </c>
      <c r="I164" s="60">
        <v>0</v>
      </c>
    </row>
    <row r="165" spans="1:9" x14ac:dyDescent="0.2">
      <c r="A165" s="57">
        <v>151</v>
      </c>
      <c r="B165" s="58">
        <f>PRRAS!C175</f>
        <v>164</v>
      </c>
      <c r="C165" s="58">
        <f>PRRAS!D175</f>
        <v>8095</v>
      </c>
      <c r="D165" s="58">
        <f>PRRAS!E175</f>
        <v>21112</v>
      </c>
      <c r="E165" s="58">
        <v>0</v>
      </c>
      <c r="F165" s="58">
        <v>0</v>
      </c>
      <c r="G165" s="59">
        <f t="shared" si="4"/>
        <v>8252.3160000000007</v>
      </c>
      <c r="H165" s="59">
        <f t="shared" si="5"/>
        <v>0</v>
      </c>
      <c r="I165" s="60">
        <v>0</v>
      </c>
    </row>
    <row r="166" spans="1:9" x14ac:dyDescent="0.2">
      <c r="A166" s="57">
        <v>151</v>
      </c>
      <c r="B166" s="58">
        <f>PRRAS!C176</f>
        <v>165</v>
      </c>
      <c r="C166" s="58">
        <f>PRRAS!D176</f>
        <v>3888</v>
      </c>
      <c r="D166" s="58">
        <f>PRRAS!E176</f>
        <v>4874</v>
      </c>
      <c r="E166" s="58">
        <v>0</v>
      </c>
      <c r="F166" s="58">
        <v>0</v>
      </c>
      <c r="G166" s="59">
        <f t="shared" si="4"/>
        <v>2249.94</v>
      </c>
      <c r="H166" s="59">
        <f t="shared" si="5"/>
        <v>0</v>
      </c>
      <c r="I166" s="60">
        <v>0</v>
      </c>
    </row>
    <row r="167" spans="1:9" x14ac:dyDescent="0.2">
      <c r="A167" s="57">
        <v>151</v>
      </c>
      <c r="B167" s="58">
        <f>PRRAS!C177</f>
        <v>166</v>
      </c>
      <c r="C167" s="58">
        <f>PRRAS!D177</f>
        <v>892868</v>
      </c>
      <c r="D167" s="58">
        <f>PRRAS!E177</f>
        <v>882327</v>
      </c>
      <c r="E167" s="58">
        <v>0</v>
      </c>
      <c r="F167" s="58">
        <v>0</v>
      </c>
      <c r="G167" s="59">
        <f t="shared" si="4"/>
        <v>441148.652</v>
      </c>
      <c r="H167" s="59">
        <f t="shared" si="5"/>
        <v>0</v>
      </c>
      <c r="I167" s="60">
        <v>0</v>
      </c>
    </row>
    <row r="168" spans="1:9" x14ac:dyDescent="0.2">
      <c r="A168" s="57">
        <v>151</v>
      </c>
      <c r="B168" s="58">
        <f>PRRAS!C178</f>
        <v>167</v>
      </c>
      <c r="C168" s="58">
        <f>PRRAS!D178</f>
        <v>76367</v>
      </c>
      <c r="D168" s="58">
        <f>PRRAS!E178</f>
        <v>92129</v>
      </c>
      <c r="E168" s="58">
        <v>0</v>
      </c>
      <c r="F168" s="58">
        <v>0</v>
      </c>
      <c r="G168" s="59">
        <f t="shared" si="4"/>
        <v>43524.375</v>
      </c>
      <c r="H168" s="59">
        <f t="shared" si="5"/>
        <v>0</v>
      </c>
      <c r="I168" s="60">
        <v>0</v>
      </c>
    </row>
    <row r="169" spans="1:9" x14ac:dyDescent="0.2">
      <c r="A169" s="57">
        <v>151</v>
      </c>
      <c r="B169" s="58">
        <f>PRRAS!C179</f>
        <v>168</v>
      </c>
      <c r="C169" s="58">
        <f>PRRAS!D179</f>
        <v>360957</v>
      </c>
      <c r="D169" s="58">
        <f>PRRAS!E179</f>
        <v>424423</v>
      </c>
      <c r="E169" s="58">
        <v>0</v>
      </c>
      <c r="F169" s="58">
        <v>0</v>
      </c>
      <c r="G169" s="59">
        <f t="shared" si="4"/>
        <v>203246.90400000001</v>
      </c>
      <c r="H169" s="59">
        <f t="shared" si="5"/>
        <v>0</v>
      </c>
      <c r="I169" s="60">
        <v>0</v>
      </c>
    </row>
    <row r="170" spans="1:9" x14ac:dyDescent="0.2">
      <c r="A170" s="57">
        <v>151</v>
      </c>
      <c r="B170" s="58">
        <f>PRRAS!C180</f>
        <v>169</v>
      </c>
      <c r="C170" s="58">
        <f>PRRAS!D180</f>
        <v>239056</v>
      </c>
      <c r="D170" s="58">
        <f>PRRAS!E180</f>
        <v>291428</v>
      </c>
      <c r="E170" s="58">
        <v>0</v>
      </c>
      <c r="F170" s="58">
        <v>0</v>
      </c>
      <c r="G170" s="59">
        <f t="shared" si="4"/>
        <v>138903.128</v>
      </c>
      <c r="H170" s="59">
        <f t="shared" si="5"/>
        <v>0</v>
      </c>
      <c r="I170" s="60">
        <v>0</v>
      </c>
    </row>
    <row r="171" spans="1:9" x14ac:dyDescent="0.2">
      <c r="A171" s="57">
        <v>151</v>
      </c>
      <c r="B171" s="58">
        <f>PRRAS!C181</f>
        <v>170</v>
      </c>
      <c r="C171" s="58">
        <f>PRRAS!D181</f>
        <v>199877</v>
      </c>
      <c r="D171" s="58">
        <f>PRRAS!E181</f>
        <v>54374</v>
      </c>
      <c r="E171" s="58">
        <v>0</v>
      </c>
      <c r="F171" s="58">
        <v>0</v>
      </c>
      <c r="G171" s="59">
        <f t="shared" si="4"/>
        <v>52466.250000000007</v>
      </c>
      <c r="H171" s="59">
        <f t="shared" si="5"/>
        <v>0</v>
      </c>
      <c r="I171" s="60">
        <v>0</v>
      </c>
    </row>
    <row r="172" spans="1:9" x14ac:dyDescent="0.2">
      <c r="A172" s="57">
        <v>151</v>
      </c>
      <c r="B172" s="58">
        <f>PRRAS!C182</f>
        <v>171</v>
      </c>
      <c r="C172" s="58">
        <f>PRRAS!D182</f>
        <v>8141</v>
      </c>
      <c r="D172" s="58">
        <f>PRRAS!E182</f>
        <v>14191</v>
      </c>
      <c r="E172" s="58">
        <v>0</v>
      </c>
      <c r="F172" s="58">
        <v>0</v>
      </c>
      <c r="G172" s="59">
        <f t="shared" si="4"/>
        <v>6245.4330000000009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8470</v>
      </c>
      <c r="D174" s="58">
        <f>PRRAS!E184</f>
        <v>5782</v>
      </c>
      <c r="E174" s="58">
        <v>0</v>
      </c>
      <c r="F174" s="58">
        <v>0</v>
      </c>
      <c r="G174" s="59">
        <f t="shared" si="4"/>
        <v>3465.8819999999996</v>
      </c>
      <c r="H174" s="59">
        <f t="shared" si="5"/>
        <v>0</v>
      </c>
      <c r="I174" s="60">
        <v>0</v>
      </c>
    </row>
    <row r="175" spans="1:9" x14ac:dyDescent="0.2">
      <c r="A175" s="57">
        <v>151</v>
      </c>
      <c r="B175" s="58">
        <f>PRRAS!C185</f>
        <v>174</v>
      </c>
      <c r="C175" s="58">
        <f>PRRAS!D185</f>
        <v>574355</v>
      </c>
      <c r="D175" s="58">
        <f>PRRAS!E185</f>
        <v>812540</v>
      </c>
      <c r="E175" s="58">
        <v>0</v>
      </c>
      <c r="F175" s="58">
        <v>0</v>
      </c>
      <c r="G175" s="59">
        <f t="shared" si="4"/>
        <v>382701.69</v>
      </c>
      <c r="H175" s="59">
        <f t="shared" si="5"/>
        <v>0</v>
      </c>
      <c r="I175" s="60">
        <v>0</v>
      </c>
    </row>
    <row r="176" spans="1:9" x14ac:dyDescent="0.2">
      <c r="A176" s="57">
        <v>151</v>
      </c>
      <c r="B176" s="58">
        <f>PRRAS!C186</f>
        <v>175</v>
      </c>
      <c r="C176" s="58">
        <f>PRRAS!D186</f>
        <v>68407</v>
      </c>
      <c r="D176" s="58">
        <f>PRRAS!E186</f>
        <v>55331</v>
      </c>
      <c r="E176" s="58">
        <v>0</v>
      </c>
      <c r="F176" s="58">
        <v>0</v>
      </c>
      <c r="G176" s="59">
        <f t="shared" si="4"/>
        <v>31337.074999999997</v>
      </c>
      <c r="H176" s="59">
        <f t="shared" si="5"/>
        <v>0</v>
      </c>
      <c r="I176" s="60">
        <v>0</v>
      </c>
    </row>
    <row r="177" spans="1:9" x14ac:dyDescent="0.2">
      <c r="A177" s="57">
        <v>151</v>
      </c>
      <c r="B177" s="58">
        <f>PRRAS!C187</f>
        <v>176</v>
      </c>
      <c r="C177" s="58">
        <f>PRRAS!D187</f>
        <v>170488</v>
      </c>
      <c r="D177" s="58">
        <f>PRRAS!E187</f>
        <v>447340</v>
      </c>
      <c r="E177" s="58">
        <v>0</v>
      </c>
      <c r="F177" s="58">
        <v>0</v>
      </c>
      <c r="G177" s="59">
        <f t="shared" si="4"/>
        <v>187469.568</v>
      </c>
      <c r="H177" s="59">
        <f t="shared" si="5"/>
        <v>0</v>
      </c>
      <c r="I177" s="60">
        <v>0</v>
      </c>
    </row>
    <row r="178" spans="1:9" x14ac:dyDescent="0.2">
      <c r="A178" s="57">
        <v>151</v>
      </c>
      <c r="B178" s="58">
        <f>PRRAS!C188</f>
        <v>177</v>
      </c>
      <c r="C178" s="58">
        <f>PRRAS!D188</f>
        <v>7715</v>
      </c>
      <c r="D178" s="58">
        <f>PRRAS!E188</f>
        <v>2082</v>
      </c>
      <c r="E178" s="58">
        <v>0</v>
      </c>
      <c r="F178" s="58">
        <v>0</v>
      </c>
      <c r="G178" s="59">
        <f t="shared" si="4"/>
        <v>2102.5830000000001</v>
      </c>
      <c r="H178" s="59">
        <f t="shared" si="5"/>
        <v>0</v>
      </c>
      <c r="I178" s="60">
        <v>0</v>
      </c>
    </row>
    <row r="179" spans="1:9" x14ac:dyDescent="0.2">
      <c r="A179" s="57">
        <v>151</v>
      </c>
      <c r="B179" s="58">
        <f>PRRAS!C189</f>
        <v>178</v>
      </c>
      <c r="C179" s="58">
        <f>PRRAS!D189</f>
        <v>94382</v>
      </c>
      <c r="D179" s="58">
        <f>PRRAS!E189</f>
        <v>111836</v>
      </c>
      <c r="E179" s="58">
        <v>0</v>
      </c>
      <c r="F179" s="58">
        <v>0</v>
      </c>
      <c r="G179" s="59">
        <f t="shared" si="4"/>
        <v>56613.611999999994</v>
      </c>
      <c r="H179" s="59">
        <f t="shared" si="5"/>
        <v>0</v>
      </c>
      <c r="I179" s="60">
        <v>0</v>
      </c>
    </row>
    <row r="180" spans="1:9" x14ac:dyDescent="0.2">
      <c r="A180" s="57">
        <v>151</v>
      </c>
      <c r="B180" s="58">
        <f>PRRAS!C190</f>
        <v>179</v>
      </c>
      <c r="C180" s="58">
        <f>PRRAS!D190</f>
        <v>128743</v>
      </c>
      <c r="D180" s="58">
        <f>PRRAS!E190</f>
        <v>80718</v>
      </c>
      <c r="E180" s="58">
        <v>0</v>
      </c>
      <c r="F180" s="58">
        <v>0</v>
      </c>
      <c r="G180" s="59">
        <f t="shared" si="4"/>
        <v>51942.040999999997</v>
      </c>
      <c r="H180" s="59">
        <f t="shared" si="5"/>
        <v>0</v>
      </c>
      <c r="I180" s="60">
        <v>0</v>
      </c>
    </row>
    <row r="181" spans="1:9" x14ac:dyDescent="0.2">
      <c r="A181" s="57">
        <v>151</v>
      </c>
      <c r="B181" s="58">
        <f>PRRAS!C191</f>
        <v>180</v>
      </c>
      <c r="C181" s="58">
        <f>PRRAS!D191</f>
        <v>8830</v>
      </c>
      <c r="D181" s="58">
        <f>PRRAS!E191</f>
        <v>14853</v>
      </c>
      <c r="E181" s="58">
        <v>0</v>
      </c>
      <c r="F181" s="58">
        <v>0</v>
      </c>
      <c r="G181" s="59">
        <f t="shared" si="4"/>
        <v>6936.48</v>
      </c>
      <c r="H181" s="59">
        <f t="shared" si="5"/>
        <v>0</v>
      </c>
      <c r="I181" s="60">
        <v>0</v>
      </c>
    </row>
    <row r="182" spans="1:9" x14ac:dyDescent="0.2">
      <c r="A182" s="57">
        <v>151</v>
      </c>
      <c r="B182" s="58">
        <f>PRRAS!C192</f>
        <v>181</v>
      </c>
      <c r="C182" s="58">
        <f>PRRAS!D192</f>
        <v>57680</v>
      </c>
      <c r="D182" s="58">
        <f>PRRAS!E192</f>
        <v>83273</v>
      </c>
      <c r="E182" s="58">
        <v>0</v>
      </c>
      <c r="F182" s="58">
        <v>0</v>
      </c>
      <c r="G182" s="59">
        <f t="shared" si="4"/>
        <v>40584.905999999995</v>
      </c>
      <c r="H182" s="59">
        <f t="shared" si="5"/>
        <v>0</v>
      </c>
      <c r="I182" s="60">
        <v>0</v>
      </c>
    </row>
    <row r="183" spans="1:9" x14ac:dyDescent="0.2">
      <c r="A183" s="57">
        <v>151</v>
      </c>
      <c r="B183" s="58">
        <f>PRRAS!C193</f>
        <v>182</v>
      </c>
      <c r="C183" s="58">
        <f>PRRAS!D193</f>
        <v>7438</v>
      </c>
      <c r="D183" s="58">
        <f>PRRAS!E193</f>
        <v>10800</v>
      </c>
      <c r="E183" s="58">
        <v>0</v>
      </c>
      <c r="F183" s="58">
        <v>0</v>
      </c>
      <c r="G183" s="59">
        <f t="shared" si="4"/>
        <v>5284.9160000000002</v>
      </c>
      <c r="H183" s="59">
        <f t="shared" si="5"/>
        <v>0</v>
      </c>
      <c r="I183" s="60">
        <v>0</v>
      </c>
    </row>
    <row r="184" spans="1:9" x14ac:dyDescent="0.2">
      <c r="A184" s="57">
        <v>151</v>
      </c>
      <c r="B184" s="58">
        <f>PRRAS!C194</f>
        <v>183</v>
      </c>
      <c r="C184" s="58">
        <f>PRRAS!D194</f>
        <v>30672</v>
      </c>
      <c r="D184" s="58">
        <f>PRRAS!E194</f>
        <v>6307</v>
      </c>
      <c r="E184" s="58">
        <v>0</v>
      </c>
      <c r="F184" s="58">
        <v>0</v>
      </c>
      <c r="G184" s="59">
        <f t="shared" si="4"/>
        <v>7921.3379999999997</v>
      </c>
      <c r="H184" s="59">
        <f t="shared" si="5"/>
        <v>0</v>
      </c>
      <c r="I184" s="60">
        <v>0</v>
      </c>
    </row>
    <row r="185" spans="1:9" x14ac:dyDescent="0.2">
      <c r="A185" s="57">
        <v>151</v>
      </c>
      <c r="B185" s="58">
        <f>PRRAS!C195</f>
        <v>184</v>
      </c>
      <c r="C185" s="58">
        <f>PRRAS!D195</f>
        <v>31639</v>
      </c>
      <c r="D185" s="58">
        <f>PRRAS!E195</f>
        <v>2637</v>
      </c>
      <c r="E185" s="58">
        <v>0</v>
      </c>
      <c r="F185" s="58">
        <v>0</v>
      </c>
      <c r="G185" s="59">
        <f t="shared" si="4"/>
        <v>6791.9920000000002</v>
      </c>
      <c r="H185" s="59">
        <f t="shared" si="5"/>
        <v>0</v>
      </c>
      <c r="I185" s="60">
        <v>0</v>
      </c>
    </row>
    <row r="186" spans="1:9" x14ac:dyDescent="0.2">
      <c r="A186" s="57">
        <v>151</v>
      </c>
      <c r="B186" s="58">
        <f>PRRAS!C196</f>
        <v>185</v>
      </c>
      <c r="C186" s="58">
        <f>PRRAS!D196</f>
        <v>386895</v>
      </c>
      <c r="D186" s="58">
        <f>PRRAS!E196</f>
        <v>208109</v>
      </c>
      <c r="E186" s="58">
        <v>0</v>
      </c>
      <c r="F186" s="58">
        <v>0</v>
      </c>
      <c r="G186" s="59">
        <f t="shared" si="4"/>
        <v>148575.905</v>
      </c>
      <c r="H186" s="59">
        <f t="shared" si="5"/>
        <v>0</v>
      </c>
      <c r="I186" s="60">
        <v>0</v>
      </c>
    </row>
    <row r="187" spans="1:9" x14ac:dyDescent="0.2">
      <c r="A187" s="57">
        <v>151</v>
      </c>
      <c r="B187" s="58">
        <f>PRRAS!C197</f>
        <v>186</v>
      </c>
      <c r="C187" s="58">
        <f>PRRAS!D197</f>
        <v>55459</v>
      </c>
      <c r="D187" s="58">
        <f>PRRAS!E197</f>
        <v>68419</v>
      </c>
      <c r="E187" s="58">
        <v>0</v>
      </c>
      <c r="F187" s="58">
        <v>0</v>
      </c>
      <c r="G187" s="59">
        <f t="shared" si="4"/>
        <v>35767.241999999998</v>
      </c>
      <c r="H187" s="59">
        <f t="shared" si="5"/>
        <v>0</v>
      </c>
      <c r="I187" s="60">
        <v>0</v>
      </c>
    </row>
    <row r="188" spans="1:9" x14ac:dyDescent="0.2">
      <c r="A188" s="57">
        <v>151</v>
      </c>
      <c r="B188" s="58">
        <f>PRRAS!C198</f>
        <v>187</v>
      </c>
      <c r="C188" s="58">
        <f>PRRAS!D198</f>
        <v>10833</v>
      </c>
      <c r="D188" s="58">
        <f>PRRAS!E198</f>
        <v>12019</v>
      </c>
      <c r="E188" s="58">
        <v>0</v>
      </c>
      <c r="F188" s="58">
        <v>0</v>
      </c>
      <c r="G188" s="59">
        <f t="shared" si="4"/>
        <v>6520.8770000000004</v>
      </c>
      <c r="H188" s="59">
        <f t="shared" si="5"/>
        <v>0</v>
      </c>
      <c r="I188" s="60">
        <v>0</v>
      </c>
    </row>
    <row r="189" spans="1:9" x14ac:dyDescent="0.2">
      <c r="A189" s="57">
        <v>151</v>
      </c>
      <c r="B189" s="58">
        <f>PRRAS!C199</f>
        <v>188</v>
      </c>
      <c r="C189" s="58">
        <f>PRRAS!D199</f>
        <v>12489</v>
      </c>
      <c r="D189" s="58">
        <f>PRRAS!E199</f>
        <v>2340</v>
      </c>
      <c r="E189" s="58">
        <v>0</v>
      </c>
      <c r="F189" s="58">
        <v>0</v>
      </c>
      <c r="G189" s="59">
        <f t="shared" si="4"/>
        <v>3227.7719999999999</v>
      </c>
      <c r="H189" s="59">
        <f t="shared" si="5"/>
        <v>0</v>
      </c>
      <c r="I189" s="60">
        <v>0</v>
      </c>
    </row>
    <row r="190" spans="1:9" x14ac:dyDescent="0.2">
      <c r="A190" s="57">
        <v>151</v>
      </c>
      <c r="B190" s="58">
        <f>PRRAS!C200</f>
        <v>189</v>
      </c>
      <c r="C190" s="58">
        <f>PRRAS!D200</f>
        <v>4200</v>
      </c>
      <c r="D190" s="58">
        <f>PRRAS!E200</f>
        <v>4500</v>
      </c>
      <c r="E190" s="58">
        <v>0</v>
      </c>
      <c r="F190" s="58">
        <v>0</v>
      </c>
      <c r="G190" s="59">
        <f t="shared" si="4"/>
        <v>2494.8000000000002</v>
      </c>
      <c r="H190" s="59">
        <f t="shared" si="5"/>
        <v>0</v>
      </c>
      <c r="I190" s="60">
        <v>0</v>
      </c>
    </row>
    <row r="191" spans="1:9" x14ac:dyDescent="0.2">
      <c r="A191" s="57">
        <v>151</v>
      </c>
      <c r="B191" s="58">
        <f>PRRAS!C201</f>
        <v>190</v>
      </c>
      <c r="C191" s="58">
        <f>PRRAS!D201</f>
        <v>1262</v>
      </c>
      <c r="D191" s="58">
        <f>PRRAS!E201</f>
        <v>0</v>
      </c>
      <c r="E191" s="58">
        <v>0</v>
      </c>
      <c r="F191" s="58">
        <v>0</v>
      </c>
      <c r="G191" s="59">
        <f t="shared" si="4"/>
        <v>239.78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302652</v>
      </c>
      <c r="D193" s="58">
        <f>PRRAS!E203</f>
        <v>120831</v>
      </c>
      <c r="E193" s="58">
        <v>0</v>
      </c>
      <c r="F193" s="58">
        <v>0</v>
      </c>
      <c r="G193" s="59">
        <f t="shared" si="4"/>
        <v>104508.288</v>
      </c>
      <c r="H193" s="59">
        <f t="shared" si="5"/>
        <v>0</v>
      </c>
      <c r="I193" s="60">
        <v>0</v>
      </c>
    </row>
    <row r="194" spans="1:9" x14ac:dyDescent="0.2">
      <c r="A194" s="57">
        <v>151</v>
      </c>
      <c r="B194" s="58">
        <f>PRRAS!C204</f>
        <v>193</v>
      </c>
      <c r="C194" s="58">
        <f>PRRAS!D204</f>
        <v>8835</v>
      </c>
      <c r="D194" s="58">
        <f>PRRAS!E204</f>
        <v>9534</v>
      </c>
      <c r="E194" s="58">
        <v>0</v>
      </c>
      <c r="F194" s="58">
        <v>0</v>
      </c>
      <c r="G194" s="59">
        <f t="shared" ref="G194:G257" si="6">(B194/1000)*(C194*1+D194*2)</f>
        <v>5385.2790000000005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8835</v>
      </c>
      <c r="D208" s="58">
        <f>PRRAS!E218</f>
        <v>9534</v>
      </c>
      <c r="E208" s="58">
        <v>0</v>
      </c>
      <c r="F208" s="58">
        <v>0</v>
      </c>
      <c r="G208" s="59">
        <f t="shared" si="6"/>
        <v>5775.9209999999994</v>
      </c>
      <c r="H208" s="59">
        <f t="shared" si="7"/>
        <v>0</v>
      </c>
      <c r="I208" s="60">
        <v>0</v>
      </c>
    </row>
    <row r="209" spans="1:9" x14ac:dyDescent="0.2">
      <c r="A209" s="57">
        <v>151</v>
      </c>
      <c r="B209" s="58">
        <f>PRRAS!C219</f>
        <v>208</v>
      </c>
      <c r="C209" s="58">
        <f>PRRAS!D219</f>
        <v>8786</v>
      </c>
      <c r="D209" s="58">
        <f>PRRAS!E219</f>
        <v>9486</v>
      </c>
      <c r="E209" s="58">
        <v>0</v>
      </c>
      <c r="F209" s="58">
        <v>0</v>
      </c>
      <c r="G209" s="59">
        <f t="shared" si="6"/>
        <v>5773.6639999999998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49</v>
      </c>
      <c r="D211" s="58">
        <f>PRRAS!E221</f>
        <v>48</v>
      </c>
      <c r="E211" s="58">
        <v>0</v>
      </c>
      <c r="F211" s="58">
        <v>0</v>
      </c>
      <c r="G211" s="59">
        <f t="shared" si="6"/>
        <v>30.45</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378805</v>
      </c>
      <c r="D247" s="58">
        <f>PRRAS!E257</f>
        <v>505667</v>
      </c>
      <c r="E247" s="58">
        <v>0</v>
      </c>
      <c r="F247" s="58">
        <v>0</v>
      </c>
      <c r="G247" s="59">
        <f t="shared" si="6"/>
        <v>341974.19400000002</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378805</v>
      </c>
      <c r="D254" s="58">
        <f>PRRAS!E264</f>
        <v>505667</v>
      </c>
      <c r="E254" s="58">
        <v>0</v>
      </c>
      <c r="F254" s="58">
        <v>0</v>
      </c>
      <c r="G254" s="59">
        <f t="shared" si="6"/>
        <v>351705.16700000002</v>
      </c>
      <c r="H254" s="59">
        <f t="shared" si="7"/>
        <v>0</v>
      </c>
      <c r="I254" s="60">
        <v>0</v>
      </c>
    </row>
    <row r="255" spans="1:9" x14ac:dyDescent="0.2">
      <c r="A255" s="57">
        <v>151</v>
      </c>
      <c r="B255" s="58">
        <f>PRRAS!C265</f>
        <v>254</v>
      </c>
      <c r="C255" s="58">
        <f>PRRAS!D265</f>
        <v>1280</v>
      </c>
      <c r="D255" s="58">
        <f>PRRAS!E265</f>
        <v>2040</v>
      </c>
      <c r="E255" s="58">
        <v>0</v>
      </c>
      <c r="F255" s="58">
        <v>0</v>
      </c>
      <c r="G255" s="59">
        <f t="shared" si="6"/>
        <v>1361.44</v>
      </c>
      <c r="H255" s="59">
        <f t="shared" si="7"/>
        <v>0</v>
      </c>
      <c r="I255" s="60">
        <v>0</v>
      </c>
    </row>
    <row r="256" spans="1:9" x14ac:dyDescent="0.2">
      <c r="A256" s="57">
        <v>151</v>
      </c>
      <c r="B256" s="58">
        <f>PRRAS!C266</f>
        <v>255</v>
      </c>
      <c r="C256" s="58">
        <f>PRRAS!D266</f>
        <v>377525</v>
      </c>
      <c r="D256" s="58">
        <f>PRRAS!E266</f>
        <v>503627</v>
      </c>
      <c r="E256" s="58">
        <v>0</v>
      </c>
      <c r="F256" s="58">
        <v>0</v>
      </c>
      <c r="G256" s="59">
        <f t="shared" si="6"/>
        <v>353118.64500000002</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9501560</v>
      </c>
      <c r="D282" s="58">
        <f>PRRAS!E292</f>
        <v>9942085</v>
      </c>
      <c r="E282" s="58">
        <v>0</v>
      </c>
      <c r="F282" s="58">
        <v>0</v>
      </c>
      <c r="G282" s="59">
        <f t="shared" si="8"/>
        <v>8257390.1300000008</v>
      </c>
      <c r="H282" s="59">
        <f t="shared" si="9"/>
        <v>0</v>
      </c>
      <c r="I282" s="60">
        <v>0</v>
      </c>
    </row>
    <row r="283" spans="1:9" x14ac:dyDescent="0.2">
      <c r="A283" s="57">
        <v>151</v>
      </c>
      <c r="B283" s="58">
        <f>PRRAS!C293</f>
        <v>282</v>
      </c>
      <c r="C283" s="58">
        <f>PRRAS!D293</f>
        <v>80129</v>
      </c>
      <c r="D283" s="58">
        <f>PRRAS!E293</f>
        <v>604834</v>
      </c>
      <c r="E283" s="58">
        <v>0</v>
      </c>
      <c r="F283" s="58">
        <v>0</v>
      </c>
      <c r="G283" s="59">
        <f t="shared" si="8"/>
        <v>363722.75399999996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227879</v>
      </c>
      <c r="D285" s="58">
        <f>PRRAS!E295</f>
        <v>160258</v>
      </c>
      <c r="E285" s="58">
        <v>0</v>
      </c>
      <c r="F285" s="58">
        <v>0</v>
      </c>
      <c r="G285" s="59">
        <f t="shared" si="8"/>
        <v>155744.18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4680</v>
      </c>
      <c r="D287" s="58">
        <f>PRRAS!E297</f>
        <v>44284</v>
      </c>
      <c r="E287" s="58">
        <v>0</v>
      </c>
      <c r="F287" s="58">
        <v>0</v>
      </c>
      <c r="G287" s="59">
        <f t="shared" si="8"/>
        <v>26668.927999999996</v>
      </c>
      <c r="H287" s="59">
        <f t="shared" si="9"/>
        <v>0</v>
      </c>
      <c r="I287" s="60">
        <v>0</v>
      </c>
    </row>
    <row r="288" spans="1:9" x14ac:dyDescent="0.2">
      <c r="A288" s="57">
        <v>151</v>
      </c>
      <c r="B288" s="58">
        <f>PRRAS!C298</f>
        <v>287</v>
      </c>
      <c r="C288" s="58">
        <f>PRRAS!D298</f>
        <v>4680</v>
      </c>
      <c r="D288" s="58">
        <f>PRRAS!E298</f>
        <v>10486</v>
      </c>
      <c r="E288" s="58">
        <v>0</v>
      </c>
      <c r="F288" s="58">
        <v>0</v>
      </c>
      <c r="G288" s="59">
        <f t="shared" si="8"/>
        <v>7362.1239999999998</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1988</v>
      </c>
      <c r="D290" s="58">
        <f>PRRAS!E301</f>
        <v>1824</v>
      </c>
      <c r="E290" s="58">
        <v>0</v>
      </c>
      <c r="F290" s="58">
        <v>0</v>
      </c>
      <c r="G290" s="59">
        <f t="shared" si="8"/>
        <v>1628.8039999999999</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1988</v>
      </c>
      <c r="D303" s="58">
        <f>PRRAS!E314</f>
        <v>1824</v>
      </c>
      <c r="E303" s="58">
        <v>0</v>
      </c>
      <c r="F303" s="58">
        <v>0</v>
      </c>
      <c r="G303" s="59">
        <f t="shared" si="8"/>
        <v>1702.0719999999999</v>
      </c>
      <c r="H303" s="59">
        <f t="shared" si="9"/>
        <v>0</v>
      </c>
      <c r="I303" s="60">
        <v>0</v>
      </c>
    </row>
    <row r="304" spans="1:9" x14ac:dyDescent="0.2">
      <c r="A304" s="57">
        <v>151</v>
      </c>
      <c r="B304" s="58">
        <f>PRRAS!C315</f>
        <v>303</v>
      </c>
      <c r="C304" s="58">
        <f>PRRAS!D315</f>
        <v>1988</v>
      </c>
      <c r="D304" s="58">
        <f>PRRAS!E315</f>
        <v>1824</v>
      </c>
      <c r="E304" s="58">
        <v>0</v>
      </c>
      <c r="F304" s="58">
        <v>0</v>
      </c>
      <c r="G304" s="59">
        <f t="shared" si="8"/>
        <v>1707.7079999999999</v>
      </c>
      <c r="H304" s="59">
        <f t="shared" si="9"/>
        <v>0</v>
      </c>
      <c r="I304" s="60">
        <v>0</v>
      </c>
    </row>
    <row r="305" spans="1:9" x14ac:dyDescent="0.2">
      <c r="A305" s="57">
        <v>151</v>
      </c>
      <c r="B305" s="58">
        <f>PRRAS!C316</f>
        <v>304</v>
      </c>
      <c r="C305" s="58">
        <f>PRRAS!D316</f>
        <v>1988</v>
      </c>
      <c r="D305" s="58">
        <f>PRRAS!E316</f>
        <v>1824</v>
      </c>
      <c r="E305" s="58">
        <v>0</v>
      </c>
      <c r="F305" s="58">
        <v>0</v>
      </c>
      <c r="G305" s="59">
        <f t="shared" si="8"/>
        <v>1713.3440000000001</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141991</v>
      </c>
      <c r="D342" s="58">
        <f>PRRAS!E353</f>
        <v>646207</v>
      </c>
      <c r="E342" s="58">
        <v>0</v>
      </c>
      <c r="F342" s="58">
        <v>0</v>
      </c>
      <c r="G342" s="59">
        <f t="shared" si="10"/>
        <v>489132.10500000004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141991</v>
      </c>
      <c r="D355" s="58">
        <f>PRRAS!E366</f>
        <v>646207</v>
      </c>
      <c r="E355" s="58">
        <v>0</v>
      </c>
      <c r="F355" s="58">
        <v>0</v>
      </c>
      <c r="G355" s="59">
        <f t="shared" si="10"/>
        <v>507779.37</v>
      </c>
      <c r="H355" s="59">
        <f t="shared" si="11"/>
        <v>0</v>
      </c>
      <c r="I355" s="60">
        <v>0</v>
      </c>
    </row>
    <row r="356" spans="1:9" x14ac:dyDescent="0.2">
      <c r="A356" s="57">
        <v>151</v>
      </c>
      <c r="B356" s="58">
        <f>PRRAS!C367</f>
        <v>355</v>
      </c>
      <c r="C356" s="58">
        <f>PRRAS!D367</f>
        <v>29400</v>
      </c>
      <c r="D356" s="58">
        <f>PRRAS!E367</f>
        <v>527005</v>
      </c>
      <c r="E356" s="58">
        <v>0</v>
      </c>
      <c r="F356" s="58">
        <v>0</v>
      </c>
      <c r="G356" s="59">
        <f t="shared" si="10"/>
        <v>384610.55</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29400</v>
      </c>
      <c r="D358" s="58">
        <f>PRRAS!E369</f>
        <v>527005</v>
      </c>
      <c r="E358" s="58">
        <v>0</v>
      </c>
      <c r="F358" s="58">
        <v>0</v>
      </c>
      <c r="G358" s="59">
        <f t="shared" si="10"/>
        <v>386777.37</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112591</v>
      </c>
      <c r="D361" s="58">
        <f>PRRAS!E372</f>
        <v>107914</v>
      </c>
      <c r="E361" s="58">
        <v>0</v>
      </c>
      <c r="F361" s="58">
        <v>0</v>
      </c>
      <c r="G361" s="59">
        <f t="shared" si="10"/>
        <v>118230.84</v>
      </c>
      <c r="H361" s="59">
        <f t="shared" si="11"/>
        <v>0</v>
      </c>
      <c r="I361" s="60">
        <v>0</v>
      </c>
    </row>
    <row r="362" spans="1:9" x14ac:dyDescent="0.2">
      <c r="A362" s="57">
        <v>151</v>
      </c>
      <c r="B362" s="58">
        <f>PRRAS!C373</f>
        <v>361</v>
      </c>
      <c r="C362" s="58">
        <f>PRRAS!D373</f>
        <v>111891</v>
      </c>
      <c r="D362" s="58">
        <f>PRRAS!E373</f>
        <v>95229</v>
      </c>
      <c r="E362" s="58">
        <v>0</v>
      </c>
      <c r="F362" s="58">
        <v>0</v>
      </c>
      <c r="G362" s="59">
        <f t="shared" si="10"/>
        <v>109147.989</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1713</v>
      </c>
      <c r="E367" s="58">
        <v>0</v>
      </c>
      <c r="F367" s="58">
        <v>0</v>
      </c>
      <c r="G367" s="59">
        <f t="shared" si="10"/>
        <v>1253.9159999999999</v>
      </c>
      <c r="H367" s="59">
        <f t="shared" si="11"/>
        <v>0</v>
      </c>
      <c r="I367" s="60">
        <v>0</v>
      </c>
    </row>
    <row r="368" spans="1:9" x14ac:dyDescent="0.2">
      <c r="A368" s="57">
        <v>151</v>
      </c>
      <c r="B368" s="58">
        <f>PRRAS!C379</f>
        <v>367</v>
      </c>
      <c r="C368" s="58">
        <f>PRRAS!D379</f>
        <v>700</v>
      </c>
      <c r="D368" s="58">
        <f>PRRAS!E379</f>
        <v>10972</v>
      </c>
      <c r="E368" s="58">
        <v>0</v>
      </c>
      <c r="F368" s="58">
        <v>0</v>
      </c>
      <c r="G368" s="59">
        <f t="shared" si="10"/>
        <v>8310.348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11288</v>
      </c>
      <c r="E375" s="58">
        <v>0</v>
      </c>
      <c r="F375" s="58">
        <v>0</v>
      </c>
      <c r="G375" s="59">
        <f t="shared" si="10"/>
        <v>8443.4240000000009</v>
      </c>
      <c r="H375" s="59">
        <f t="shared" si="11"/>
        <v>0</v>
      </c>
      <c r="I375" s="60">
        <v>0</v>
      </c>
    </row>
    <row r="376" spans="1:9" x14ac:dyDescent="0.2">
      <c r="A376" s="57">
        <v>151</v>
      </c>
      <c r="B376" s="58">
        <f>PRRAS!C387</f>
        <v>375</v>
      </c>
      <c r="C376" s="58">
        <f>PRRAS!D387</f>
        <v>0</v>
      </c>
      <c r="D376" s="58">
        <f>PRRAS!E387</f>
        <v>11288</v>
      </c>
      <c r="E376" s="58">
        <v>0</v>
      </c>
      <c r="F376" s="58">
        <v>0</v>
      </c>
      <c r="G376" s="59">
        <f t="shared" si="10"/>
        <v>8466</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140003</v>
      </c>
      <c r="D400" s="58">
        <f>PRRAS!E411</f>
        <v>644383</v>
      </c>
      <c r="E400" s="58">
        <v>0</v>
      </c>
      <c r="F400" s="58">
        <v>0</v>
      </c>
      <c r="G400" s="59">
        <f t="shared" si="12"/>
        <v>570078.83100000001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163398</v>
      </c>
      <c r="D402" s="58">
        <f>PRRAS!E413</f>
        <v>155651</v>
      </c>
      <c r="E402" s="58">
        <v>0</v>
      </c>
      <c r="F402" s="58">
        <v>0</v>
      </c>
      <c r="G402" s="59">
        <f t="shared" si="12"/>
        <v>190354.7</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9583677</v>
      </c>
      <c r="D404" s="58">
        <f>PRRAS!E415</f>
        <v>10548743</v>
      </c>
      <c r="E404" s="58">
        <v>0</v>
      </c>
      <c r="F404" s="58">
        <v>0</v>
      </c>
      <c r="G404" s="59">
        <f t="shared" si="12"/>
        <v>12364508.689000001</v>
      </c>
      <c r="H404" s="59">
        <f t="shared" si="13"/>
        <v>0</v>
      </c>
      <c r="I404" s="60">
        <v>0</v>
      </c>
    </row>
    <row r="405" spans="1:9" x14ac:dyDescent="0.2">
      <c r="A405" s="57">
        <v>151</v>
      </c>
      <c r="B405" s="58">
        <f>PRRAS!C416</f>
        <v>404</v>
      </c>
      <c r="C405" s="58">
        <f>PRRAS!D416</f>
        <v>9643551</v>
      </c>
      <c r="D405" s="58">
        <f>PRRAS!E416</f>
        <v>10588292</v>
      </c>
      <c r="E405" s="58">
        <v>0</v>
      </c>
      <c r="F405" s="58">
        <v>0</v>
      </c>
      <c r="G405" s="59">
        <f t="shared" si="12"/>
        <v>12451334.540000001</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59874</v>
      </c>
      <c r="D407" s="58">
        <f>PRRAS!E418</f>
        <v>39549</v>
      </c>
      <c r="E407" s="58">
        <v>0</v>
      </c>
      <c r="F407" s="58">
        <v>0</v>
      </c>
      <c r="G407" s="59">
        <f t="shared" si="12"/>
        <v>56422.632000000005</v>
      </c>
      <c r="H407" s="59">
        <f t="shared" si="13"/>
        <v>0</v>
      </c>
      <c r="I407" s="60">
        <v>0</v>
      </c>
    </row>
    <row r="408" spans="1:9" x14ac:dyDescent="0.2">
      <c r="A408" s="57">
        <v>151</v>
      </c>
      <c r="B408" s="58">
        <f>PRRAS!C419</f>
        <v>407</v>
      </c>
      <c r="C408" s="58">
        <f>PRRAS!D419</f>
        <v>64481</v>
      </c>
      <c r="D408" s="58">
        <f>PRRAS!E419</f>
        <v>4607</v>
      </c>
      <c r="E408" s="58">
        <v>0</v>
      </c>
      <c r="F408" s="58">
        <v>0</v>
      </c>
      <c r="G408" s="59">
        <f t="shared" si="12"/>
        <v>29993.864999999998</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4680</v>
      </c>
      <c r="D410" s="58">
        <f>PRRAS!E421</f>
        <v>44284</v>
      </c>
      <c r="E410" s="58">
        <v>0</v>
      </c>
      <c r="F410" s="58">
        <v>0</v>
      </c>
      <c r="G410" s="59">
        <f t="shared" si="12"/>
        <v>38138.432000000001</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9583677</v>
      </c>
      <c r="D630" s="58">
        <f>PRRAS!E642</f>
        <v>10548743</v>
      </c>
      <c r="E630" s="58">
        <v>0</v>
      </c>
      <c r="F630" s="58">
        <v>0</v>
      </c>
      <c r="G630" s="59">
        <f t="shared" si="18"/>
        <v>19298451.526999999</v>
      </c>
      <c r="H630" s="59">
        <f t="shared" si="19"/>
        <v>0</v>
      </c>
      <c r="I630" s="60">
        <v>0</v>
      </c>
    </row>
    <row r="631" spans="1:9" x14ac:dyDescent="0.2">
      <c r="A631" s="57">
        <v>151</v>
      </c>
      <c r="B631" s="58">
        <f>PRRAS!C643</f>
        <v>630</v>
      </c>
      <c r="C631" s="58">
        <f>PRRAS!D643</f>
        <v>9643551</v>
      </c>
      <c r="D631" s="58">
        <f>PRRAS!E643</f>
        <v>10588292</v>
      </c>
      <c r="E631" s="58">
        <v>0</v>
      </c>
      <c r="F631" s="58">
        <v>0</v>
      </c>
      <c r="G631" s="59">
        <f t="shared" si="18"/>
        <v>19416685.050000001</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59874</v>
      </c>
      <c r="D633" s="58">
        <f>PRRAS!E645</f>
        <v>39549</v>
      </c>
      <c r="E633" s="58">
        <v>0</v>
      </c>
      <c r="F633" s="58">
        <v>0</v>
      </c>
      <c r="G633" s="59">
        <f t="shared" si="18"/>
        <v>87830.304000000004</v>
      </c>
      <c r="H633" s="59">
        <f t="shared" si="19"/>
        <v>0</v>
      </c>
      <c r="I633" s="60">
        <v>0</v>
      </c>
    </row>
    <row r="634" spans="1:9" x14ac:dyDescent="0.2">
      <c r="A634" s="57">
        <v>151</v>
      </c>
      <c r="B634" s="58">
        <f>PRRAS!C646</f>
        <v>633</v>
      </c>
      <c r="C634" s="58">
        <f>PRRAS!D646</f>
        <v>64481</v>
      </c>
      <c r="D634" s="58">
        <f>PRRAS!E646</f>
        <v>4607</v>
      </c>
      <c r="E634" s="58">
        <v>0</v>
      </c>
      <c r="F634" s="58">
        <v>0</v>
      </c>
      <c r="G634" s="59">
        <f t="shared" si="18"/>
        <v>46648.934999999998</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4607</v>
      </c>
      <c r="D636" s="58">
        <f>PRRAS!E648</f>
        <v>0</v>
      </c>
      <c r="E636" s="58">
        <v>0</v>
      </c>
      <c r="F636" s="58">
        <v>0</v>
      </c>
      <c r="G636" s="59">
        <f t="shared" si="18"/>
        <v>2925.4450000000002</v>
      </c>
      <c r="H636" s="59">
        <f t="shared" si="19"/>
        <v>0</v>
      </c>
      <c r="I636" s="60">
        <v>0</v>
      </c>
    </row>
    <row r="637" spans="1:9" x14ac:dyDescent="0.2">
      <c r="A637" s="57">
        <v>151</v>
      </c>
      <c r="B637" s="58">
        <f>PRRAS!C649</f>
        <v>636</v>
      </c>
      <c r="C637" s="58">
        <f>PRRAS!D649</f>
        <v>0</v>
      </c>
      <c r="D637" s="58">
        <f>PRRAS!E649</f>
        <v>34942</v>
      </c>
      <c r="E637" s="58">
        <v>0</v>
      </c>
      <c r="F637" s="58">
        <v>0</v>
      </c>
      <c r="G637" s="59">
        <f t="shared" si="18"/>
        <v>44446.224000000002</v>
      </c>
      <c r="H637" s="59">
        <f t="shared" si="19"/>
        <v>0</v>
      </c>
      <c r="I637" s="60">
        <v>0</v>
      </c>
    </row>
    <row r="638" spans="1:9" x14ac:dyDescent="0.2">
      <c r="A638" s="57">
        <v>151</v>
      </c>
      <c r="B638" s="58">
        <f>PRRAS!C650</f>
        <v>637</v>
      </c>
      <c r="C638" s="58">
        <f>PRRAS!D650</f>
        <v>650322</v>
      </c>
      <c r="D638" s="58">
        <f>PRRAS!E650</f>
        <v>649857</v>
      </c>
      <c r="E638" s="58">
        <v>0</v>
      </c>
      <c r="F638" s="58">
        <v>0</v>
      </c>
      <c r="G638" s="59">
        <f t="shared" si="18"/>
        <v>1242172.932</v>
      </c>
      <c r="H638" s="59">
        <f t="shared" si="19"/>
        <v>0</v>
      </c>
      <c r="I638" s="60">
        <v>0</v>
      </c>
    </row>
    <row r="639" spans="1:9" x14ac:dyDescent="0.2">
      <c r="A639" s="57">
        <v>151</v>
      </c>
      <c r="B639" s="58">
        <f>PRRAS!C652</f>
        <v>638</v>
      </c>
      <c r="C639" s="58">
        <f>PRRAS!D652</f>
        <v>204534</v>
      </c>
      <c r="D639" s="58">
        <f>PRRAS!E652</f>
        <v>254304</v>
      </c>
      <c r="E639" s="58">
        <v>0</v>
      </c>
      <c r="F639" s="58">
        <v>0</v>
      </c>
      <c r="G639" s="59">
        <f t="shared" si="18"/>
        <v>454984.59600000002</v>
      </c>
      <c r="H639" s="59">
        <f t="shared" si="19"/>
        <v>0</v>
      </c>
      <c r="I639" s="60">
        <v>0</v>
      </c>
    </row>
    <row r="640" spans="1:9" x14ac:dyDescent="0.2">
      <c r="A640" s="57">
        <v>151</v>
      </c>
      <c r="B640" s="58">
        <f>PRRAS!C653</f>
        <v>639</v>
      </c>
      <c r="C640" s="58">
        <f>PRRAS!D653</f>
        <v>2633208</v>
      </c>
      <c r="D640" s="58">
        <f>PRRAS!E653</f>
        <v>2696173</v>
      </c>
      <c r="E640" s="58">
        <v>0</v>
      </c>
      <c r="F640" s="58">
        <v>0</v>
      </c>
      <c r="G640" s="59">
        <f t="shared" si="18"/>
        <v>5128329.0060000001</v>
      </c>
      <c r="H640" s="59">
        <f t="shared" si="19"/>
        <v>0</v>
      </c>
      <c r="I640" s="60">
        <v>0</v>
      </c>
    </row>
    <row r="641" spans="1:9" x14ac:dyDescent="0.2">
      <c r="A641" s="57">
        <v>151</v>
      </c>
      <c r="B641" s="58">
        <f>PRRAS!C654</f>
        <v>640</v>
      </c>
      <c r="C641" s="58">
        <f>PRRAS!D654</f>
        <v>2583438</v>
      </c>
      <c r="D641" s="58">
        <f>PRRAS!E654</f>
        <v>2525833</v>
      </c>
      <c r="E641" s="58">
        <v>0</v>
      </c>
      <c r="F641" s="58">
        <v>0</v>
      </c>
      <c r="G641" s="59">
        <f t="shared" si="18"/>
        <v>4886466.5600000005</v>
      </c>
      <c r="H641" s="59">
        <f t="shared" si="19"/>
        <v>0</v>
      </c>
      <c r="I641" s="60">
        <v>0</v>
      </c>
    </row>
    <row r="642" spans="1:9" x14ac:dyDescent="0.2">
      <c r="A642" s="57">
        <v>151</v>
      </c>
      <c r="B642" s="58">
        <f>PRRAS!C655</f>
        <v>641</v>
      </c>
      <c r="C642" s="58">
        <f>PRRAS!D655</f>
        <v>254304</v>
      </c>
      <c r="D642" s="58">
        <f>PRRAS!E655</f>
        <v>424644</v>
      </c>
      <c r="E642" s="58">
        <v>0</v>
      </c>
      <c r="F642" s="58">
        <v>0</v>
      </c>
      <c r="G642" s="59">
        <f t="shared" ref="G642:G705" si="20">(B642/1000)*(C642*1+D642*2)</f>
        <v>707402.47200000007</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65</v>
      </c>
      <c r="D644" s="58">
        <f>PRRAS!E657</f>
        <v>65</v>
      </c>
      <c r="E644" s="58">
        <v>0</v>
      </c>
      <c r="F644" s="58">
        <v>0</v>
      </c>
      <c r="G644" s="59">
        <f t="shared" si="20"/>
        <v>125.38500000000001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64</v>
      </c>
      <c r="D646" s="58">
        <f>PRRAS!E659</f>
        <v>64</v>
      </c>
      <c r="E646" s="58">
        <v>0</v>
      </c>
      <c r="F646" s="58">
        <v>0</v>
      </c>
      <c r="G646" s="59">
        <f t="shared" si="20"/>
        <v>123.84</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74993</v>
      </c>
      <c r="E659" s="58">
        <v>0</v>
      </c>
      <c r="F659" s="58">
        <v>0</v>
      </c>
      <c r="G659" s="59">
        <f t="shared" si="20"/>
        <v>103334.952</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6646827</v>
      </c>
      <c r="D665" s="58">
        <f>PRRAS!E678</f>
        <v>6856844</v>
      </c>
      <c r="E665" s="58">
        <v>0</v>
      </c>
      <c r="F665" s="58">
        <v>0</v>
      </c>
      <c r="G665" s="59">
        <f t="shared" si="20"/>
        <v>13519381.960000001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43000</v>
      </c>
      <c r="E667" s="58">
        <v>0</v>
      </c>
      <c r="F667" s="58">
        <v>0</v>
      </c>
      <c r="G667" s="59">
        <f t="shared" si="20"/>
        <v>57276</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653023</v>
      </c>
      <c r="D685" s="58">
        <f>PRRAS!E698</f>
        <v>644110</v>
      </c>
      <c r="E685" s="58">
        <v>0</v>
      </c>
      <c r="F685" s="58">
        <v>0</v>
      </c>
      <c r="G685" s="59">
        <f t="shared" si="20"/>
        <v>1327810.2120000001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63006</v>
      </c>
      <c r="D687" s="58">
        <f>PRRAS!E700</f>
        <v>0</v>
      </c>
      <c r="E687" s="58">
        <v>0</v>
      </c>
      <c r="F687" s="58">
        <v>0</v>
      </c>
      <c r="G687" s="59">
        <f t="shared" si="20"/>
        <v>43222.116000000002</v>
      </c>
      <c r="H687" s="59">
        <f t="shared" si="21"/>
        <v>0</v>
      </c>
      <c r="I687" s="60">
        <v>0</v>
      </c>
    </row>
    <row r="688" spans="1:9" x14ac:dyDescent="0.2">
      <c r="A688" s="57">
        <v>151</v>
      </c>
      <c r="B688" s="58">
        <f>PRRAS!C701</f>
        <v>687</v>
      </c>
      <c r="C688" s="58">
        <f>PRRAS!D701</f>
        <v>15945</v>
      </c>
      <c r="D688" s="58">
        <f>PRRAS!E701</f>
        <v>45456</v>
      </c>
      <c r="E688" s="58">
        <v>0</v>
      </c>
      <c r="F688" s="58">
        <v>0</v>
      </c>
      <c r="G688" s="59">
        <f t="shared" si="20"/>
        <v>73410.759000000005</v>
      </c>
      <c r="H688" s="59">
        <f t="shared" si="21"/>
        <v>0</v>
      </c>
      <c r="I688" s="60">
        <v>0</v>
      </c>
    </row>
    <row r="689" spans="1:9" x14ac:dyDescent="0.2">
      <c r="A689" s="57">
        <v>151</v>
      </c>
      <c r="B689" s="58">
        <f>PRRAS!C702</f>
        <v>688</v>
      </c>
      <c r="C689" s="58">
        <f>PRRAS!D702</f>
        <v>3554</v>
      </c>
      <c r="D689" s="58">
        <f>PRRAS!E702</f>
        <v>35777</v>
      </c>
      <c r="E689" s="58">
        <v>0</v>
      </c>
      <c r="F689" s="58">
        <v>0</v>
      </c>
      <c r="G689" s="59">
        <f t="shared" si="20"/>
        <v>51674.303999999996</v>
      </c>
      <c r="H689" s="59">
        <f t="shared" si="21"/>
        <v>0</v>
      </c>
      <c r="I689" s="60">
        <v>0</v>
      </c>
    </row>
    <row r="690" spans="1:9" x14ac:dyDescent="0.2">
      <c r="A690" s="57">
        <v>151</v>
      </c>
      <c r="B690" s="58">
        <f>PRRAS!C703</f>
        <v>689</v>
      </c>
      <c r="C690" s="58">
        <f>PRRAS!D703</f>
        <v>177136</v>
      </c>
      <c r="D690" s="58">
        <f>PRRAS!E703</f>
        <v>173167</v>
      </c>
      <c r="E690" s="58">
        <v>0</v>
      </c>
      <c r="F690" s="58">
        <v>0</v>
      </c>
      <c r="G690" s="59">
        <f t="shared" si="20"/>
        <v>360670.82999999996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8830</v>
      </c>
      <c r="D692" s="58">
        <f>PRRAS!E705</f>
        <v>10000</v>
      </c>
      <c r="E692" s="58">
        <v>0</v>
      </c>
      <c r="F692" s="58">
        <v>0</v>
      </c>
      <c r="G692" s="59">
        <f t="shared" si="20"/>
        <v>19921.53</v>
      </c>
      <c r="H692" s="59">
        <f t="shared" si="21"/>
        <v>0</v>
      </c>
      <c r="I692" s="60">
        <v>0</v>
      </c>
    </row>
    <row r="693" spans="1:9" x14ac:dyDescent="0.2">
      <c r="A693" s="57">
        <v>151</v>
      </c>
      <c r="B693" s="58">
        <f>PRRAS!C706</f>
        <v>692</v>
      </c>
      <c r="C693" s="58">
        <f>PRRAS!D706</f>
        <v>5953</v>
      </c>
      <c r="D693" s="58">
        <f>PRRAS!E706</f>
        <v>3634</v>
      </c>
      <c r="E693" s="58">
        <v>0</v>
      </c>
      <c r="F693" s="58">
        <v>0</v>
      </c>
      <c r="G693" s="59">
        <f t="shared" si="20"/>
        <v>9148.9319999999989</v>
      </c>
      <c r="H693" s="59">
        <f t="shared" si="21"/>
        <v>0</v>
      </c>
      <c r="I693" s="60">
        <v>0</v>
      </c>
    </row>
    <row r="694" spans="1:9" x14ac:dyDescent="0.2">
      <c r="A694" s="57">
        <v>151</v>
      </c>
      <c r="B694" s="58">
        <f>PRRAS!C707</f>
        <v>693</v>
      </c>
      <c r="C694" s="58">
        <f>PRRAS!D707</f>
        <v>10292</v>
      </c>
      <c r="D694" s="58">
        <f>PRRAS!E707</f>
        <v>40990</v>
      </c>
      <c r="E694" s="58">
        <v>0</v>
      </c>
      <c r="F694" s="58">
        <v>0</v>
      </c>
      <c r="G694" s="59">
        <f t="shared" si="20"/>
        <v>63944.495999999992</v>
      </c>
      <c r="H694" s="59">
        <f t="shared" si="21"/>
        <v>0</v>
      </c>
      <c r="I694" s="60">
        <v>0</v>
      </c>
    </row>
    <row r="695" spans="1:9" x14ac:dyDescent="0.2">
      <c r="A695" s="57">
        <v>151</v>
      </c>
      <c r="B695" s="58">
        <f>PRRAS!C708</f>
        <v>694</v>
      </c>
      <c r="C695" s="58">
        <f>PRRAS!D708</f>
        <v>41434</v>
      </c>
      <c r="D695" s="58">
        <f>PRRAS!E708</f>
        <v>35949</v>
      </c>
      <c r="E695" s="58">
        <v>0</v>
      </c>
      <c r="F695" s="58">
        <v>0</v>
      </c>
      <c r="G695" s="59">
        <f t="shared" si="20"/>
        <v>78652.407999999996</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55459</v>
      </c>
      <c r="D697" s="58">
        <f>PRRAS!E710</f>
        <v>68418</v>
      </c>
      <c r="E697" s="58">
        <v>0</v>
      </c>
      <c r="F697" s="58">
        <v>0</v>
      </c>
      <c r="G697" s="59">
        <f t="shared" si="20"/>
        <v>133837.31999999998</v>
      </c>
      <c r="H697" s="59">
        <f t="shared" si="21"/>
        <v>0</v>
      </c>
      <c r="I697" s="60">
        <v>0</v>
      </c>
    </row>
    <row r="698" spans="1:9" x14ac:dyDescent="0.2">
      <c r="A698" s="57">
        <v>151</v>
      </c>
      <c r="B698" s="58">
        <f>PRRAS!C711</f>
        <v>697</v>
      </c>
      <c r="C698" s="58">
        <f>PRRAS!D711</f>
        <v>10750</v>
      </c>
      <c r="D698" s="58">
        <f>PRRAS!E711</f>
        <v>12019</v>
      </c>
      <c r="E698" s="58">
        <v>0</v>
      </c>
      <c r="F698" s="58">
        <v>0</v>
      </c>
      <c r="G698" s="59">
        <f t="shared" si="20"/>
        <v>24247.235999999997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1280</v>
      </c>
      <c r="D780" s="58">
        <f>PRRAS!E793</f>
        <v>2040</v>
      </c>
      <c r="E780" s="58">
        <v>0</v>
      </c>
      <c r="F780" s="58">
        <v>0</v>
      </c>
      <c r="G780" s="59">
        <f t="shared" si="24"/>
        <v>4175.4400000000005</v>
      </c>
      <c r="H780" s="59">
        <f t="shared" si="25"/>
        <v>0</v>
      </c>
      <c r="I780" s="60">
        <v>0</v>
      </c>
    </row>
    <row r="781" spans="1:9" x14ac:dyDescent="0.2">
      <c r="A781" s="57">
        <v>151</v>
      </c>
      <c r="B781" s="58">
        <f>PRRAS!C794</f>
        <v>780</v>
      </c>
      <c r="C781" s="58">
        <f>PRRAS!D794</f>
        <v>358306</v>
      </c>
      <c r="D781" s="58">
        <f>PRRAS!E794</f>
        <v>503627</v>
      </c>
      <c r="E781" s="58">
        <v>0</v>
      </c>
      <c r="F781" s="58">
        <v>0</v>
      </c>
      <c r="G781" s="59">
        <f t="shared" si="24"/>
        <v>1065136.8</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19219</v>
      </c>
      <c r="D785" s="58">
        <f>PRRAS!E798</f>
        <v>0</v>
      </c>
      <c r="E785" s="58">
        <v>0</v>
      </c>
      <c r="F785" s="58">
        <v>0</v>
      </c>
      <c r="G785" s="59">
        <f t="shared" si="24"/>
        <v>15067.696</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3743052</v>
      </c>
      <c r="D977" s="63">
        <f>Bil!E12</f>
        <v>4176983</v>
      </c>
      <c r="E977" s="63">
        <v>0</v>
      </c>
      <c r="F977" s="63">
        <v>0</v>
      </c>
      <c r="G977" s="64">
        <f t="shared" ref="G977:G1040" si="32">B977/1000*C977+B977/500*D977</f>
        <v>12097.018</v>
      </c>
      <c r="H977" s="64">
        <f t="shared" si="31"/>
        <v>0</v>
      </c>
      <c r="I977" s="65"/>
    </row>
    <row r="978" spans="1:9" x14ac:dyDescent="0.2">
      <c r="A978" s="57">
        <v>152</v>
      </c>
      <c r="B978" s="58">
        <f>Bil!C13</f>
        <v>2</v>
      </c>
      <c r="C978" s="58">
        <f>Bil!D13</f>
        <v>2810509</v>
      </c>
      <c r="D978" s="58">
        <f>Bil!E13</f>
        <v>3025348</v>
      </c>
      <c r="E978" s="58">
        <v>0</v>
      </c>
      <c r="F978" s="58">
        <v>0</v>
      </c>
      <c r="G978" s="59">
        <f t="shared" si="32"/>
        <v>17722.41</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2806681</v>
      </c>
      <c r="D983" s="58">
        <f>Bil!E18</f>
        <v>3021519</v>
      </c>
      <c r="E983" s="58">
        <v>0</v>
      </c>
      <c r="F983" s="58">
        <v>0</v>
      </c>
      <c r="G983" s="59">
        <f t="shared" si="32"/>
        <v>61948.033000000003</v>
      </c>
      <c r="H983" s="59">
        <f t="shared" si="31"/>
        <v>0</v>
      </c>
      <c r="I983" s="60"/>
    </row>
    <row r="984" spans="1:9" x14ac:dyDescent="0.2">
      <c r="A984" s="57">
        <v>152</v>
      </c>
      <c r="B984" s="58">
        <f>Bil!C19</f>
        <v>8</v>
      </c>
      <c r="C984" s="58">
        <f>Bil!D19</f>
        <v>2383713</v>
      </c>
      <c r="D984" s="58">
        <f>Bil!E19</f>
        <v>2740560</v>
      </c>
      <c r="E984" s="58">
        <v>0</v>
      </c>
      <c r="F984" s="58">
        <v>0</v>
      </c>
      <c r="G984" s="59">
        <f t="shared" si="32"/>
        <v>62918.664000000004</v>
      </c>
      <c r="H984" s="59">
        <f t="shared" si="31"/>
        <v>0</v>
      </c>
      <c r="I984" s="60"/>
    </row>
    <row r="985" spans="1:9" x14ac:dyDescent="0.2">
      <c r="A985" s="57">
        <v>152</v>
      </c>
      <c r="B985" s="58">
        <f>Bil!C20</f>
        <v>9</v>
      </c>
      <c r="C985" s="58">
        <f>Bil!D20</f>
        <v>77086</v>
      </c>
      <c r="D985" s="58">
        <f>Bil!E20</f>
        <v>77086</v>
      </c>
      <c r="E985" s="58">
        <v>0</v>
      </c>
      <c r="F985" s="58">
        <v>0</v>
      </c>
      <c r="G985" s="59">
        <f t="shared" si="32"/>
        <v>2081.3220000000001</v>
      </c>
      <c r="H985" s="59">
        <f t="shared" si="31"/>
        <v>0</v>
      </c>
      <c r="I985" s="60"/>
    </row>
    <row r="986" spans="1:9" x14ac:dyDescent="0.2">
      <c r="A986" s="57">
        <v>152</v>
      </c>
      <c r="B986" s="58">
        <f>Bil!C21</f>
        <v>10</v>
      </c>
      <c r="C986" s="58">
        <f>Bil!D21</f>
        <v>6783681</v>
      </c>
      <c r="D986" s="58">
        <f>Bil!E21</f>
        <v>7229062</v>
      </c>
      <c r="E986" s="58">
        <v>0</v>
      </c>
      <c r="F986" s="58">
        <v>0</v>
      </c>
      <c r="G986" s="59">
        <f t="shared" si="32"/>
        <v>212418.05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4477054</v>
      </c>
      <c r="D989" s="58">
        <f>Bil!E24</f>
        <v>4565588</v>
      </c>
      <c r="E989" s="58">
        <v>0</v>
      </c>
      <c r="F989" s="58">
        <v>0</v>
      </c>
      <c r="G989" s="59">
        <f t="shared" si="32"/>
        <v>176906.99</v>
      </c>
      <c r="H989" s="59">
        <f t="shared" si="31"/>
        <v>0</v>
      </c>
      <c r="I989" s="60"/>
    </row>
    <row r="990" spans="1:9" x14ac:dyDescent="0.2">
      <c r="A990" s="57">
        <v>152</v>
      </c>
      <c r="B990" s="58">
        <f>Bil!C25</f>
        <v>14</v>
      </c>
      <c r="C990" s="58">
        <f>Bil!D25</f>
        <v>234668</v>
      </c>
      <c r="D990" s="58">
        <f>Bil!E25</f>
        <v>81371</v>
      </c>
      <c r="E990" s="58">
        <v>0</v>
      </c>
      <c r="F990" s="58">
        <v>0</v>
      </c>
      <c r="G990" s="59">
        <f t="shared" si="32"/>
        <v>5563.74</v>
      </c>
      <c r="H990" s="59">
        <f t="shared" si="31"/>
        <v>0</v>
      </c>
      <c r="I990" s="60"/>
    </row>
    <row r="991" spans="1:9" x14ac:dyDescent="0.2">
      <c r="A991" s="57">
        <v>152</v>
      </c>
      <c r="B991" s="58">
        <f>Bil!C26</f>
        <v>15</v>
      </c>
      <c r="C991" s="58">
        <f>Bil!D26</f>
        <v>993286</v>
      </c>
      <c r="D991" s="58">
        <f>Bil!E26</f>
        <v>1088515</v>
      </c>
      <c r="E991" s="58">
        <v>0</v>
      </c>
      <c r="F991" s="58">
        <v>0</v>
      </c>
      <c r="G991" s="59">
        <f t="shared" si="32"/>
        <v>47554.74</v>
      </c>
      <c r="H991" s="59">
        <f t="shared" si="31"/>
        <v>0</v>
      </c>
      <c r="I991" s="60"/>
    </row>
    <row r="992" spans="1:9" x14ac:dyDescent="0.2">
      <c r="A992" s="57">
        <v>152</v>
      </c>
      <c r="B992" s="58">
        <f>Bil!C27</f>
        <v>16</v>
      </c>
      <c r="C992" s="58">
        <f>Bil!D27</f>
        <v>25640</v>
      </c>
      <c r="D992" s="58">
        <f>Bil!E27</f>
        <v>25640</v>
      </c>
      <c r="E992" s="58">
        <v>0</v>
      </c>
      <c r="F992" s="58">
        <v>0</v>
      </c>
      <c r="G992" s="59">
        <f t="shared" si="32"/>
        <v>1230.72</v>
      </c>
      <c r="H992" s="59">
        <f t="shared" si="31"/>
        <v>0</v>
      </c>
      <c r="I992" s="60"/>
    </row>
    <row r="993" spans="1:9" x14ac:dyDescent="0.2">
      <c r="A993" s="57">
        <v>152</v>
      </c>
      <c r="B993" s="58">
        <f>Bil!C28</f>
        <v>17</v>
      </c>
      <c r="C993" s="58">
        <f>Bil!D28</f>
        <v>84671</v>
      </c>
      <c r="D993" s="58">
        <f>Bil!E28</f>
        <v>84671</v>
      </c>
      <c r="E993" s="58">
        <v>0</v>
      </c>
      <c r="F993" s="58">
        <v>0</v>
      </c>
      <c r="G993" s="59">
        <f t="shared" si="32"/>
        <v>4318.2210000000005</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142055</v>
      </c>
      <c r="D995" s="58">
        <f>Bil!E30</f>
        <v>142055</v>
      </c>
      <c r="E995" s="58">
        <v>0</v>
      </c>
      <c r="F995" s="58">
        <v>0</v>
      </c>
      <c r="G995" s="59">
        <f t="shared" si="32"/>
        <v>8097.1350000000002</v>
      </c>
      <c r="H995" s="59">
        <f t="shared" si="31"/>
        <v>0</v>
      </c>
      <c r="I995" s="60"/>
    </row>
    <row r="996" spans="1:9" x14ac:dyDescent="0.2">
      <c r="A996" s="57">
        <v>152</v>
      </c>
      <c r="B996" s="58">
        <f>Bil!C31</f>
        <v>20</v>
      </c>
      <c r="C996" s="58">
        <f>Bil!D31</f>
        <v>53957</v>
      </c>
      <c r="D996" s="58">
        <f>Bil!E31</f>
        <v>55670</v>
      </c>
      <c r="E996" s="58">
        <v>0</v>
      </c>
      <c r="F996" s="58">
        <v>0</v>
      </c>
      <c r="G996" s="59">
        <f t="shared" si="32"/>
        <v>3305.9400000000005</v>
      </c>
      <c r="H996" s="59">
        <f t="shared" si="31"/>
        <v>0</v>
      </c>
      <c r="I996" s="60"/>
    </row>
    <row r="997" spans="1:9" x14ac:dyDescent="0.2">
      <c r="A997" s="57">
        <v>152</v>
      </c>
      <c r="B997" s="58">
        <f>Bil!C32</f>
        <v>21</v>
      </c>
      <c r="C997" s="58">
        <f>Bil!D32</f>
        <v>223747</v>
      </c>
      <c r="D997" s="58">
        <f>Bil!E32</f>
        <v>234719</v>
      </c>
      <c r="E997" s="58">
        <v>0</v>
      </c>
      <c r="F997" s="58">
        <v>0</v>
      </c>
      <c r="G997" s="59">
        <f t="shared" si="32"/>
        <v>14556.885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1288688</v>
      </c>
      <c r="D999" s="58">
        <f>Bil!E34</f>
        <v>1549899</v>
      </c>
      <c r="E999" s="58">
        <v>0</v>
      </c>
      <c r="F999" s="58">
        <v>0</v>
      </c>
      <c r="G999" s="59">
        <f t="shared" si="32"/>
        <v>100935.17799999999</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162631</v>
      </c>
      <c r="D1006" s="58">
        <f>Bil!E41</f>
        <v>173919</v>
      </c>
      <c r="E1006" s="58">
        <v>0</v>
      </c>
      <c r="F1006" s="58">
        <v>0</v>
      </c>
      <c r="G1006" s="59">
        <f t="shared" si="32"/>
        <v>15314.07</v>
      </c>
      <c r="H1006" s="59">
        <f t="shared" si="31"/>
        <v>0</v>
      </c>
      <c r="I1006" s="60"/>
    </row>
    <row r="1007" spans="1:9" x14ac:dyDescent="0.2">
      <c r="A1007" s="57">
        <v>152</v>
      </c>
      <c r="B1007" s="58">
        <f>Bil!C42</f>
        <v>31</v>
      </c>
      <c r="C1007" s="58">
        <f>Bil!D42</f>
        <v>249712</v>
      </c>
      <c r="D1007" s="58">
        <f>Bil!E42</f>
        <v>261000</v>
      </c>
      <c r="E1007" s="58">
        <v>0</v>
      </c>
      <c r="F1007" s="58">
        <v>0</v>
      </c>
      <c r="G1007" s="59">
        <f t="shared" si="32"/>
        <v>23923.072</v>
      </c>
      <c r="H1007" s="59">
        <f t="shared" si="31"/>
        <v>0</v>
      </c>
      <c r="I1007" s="60"/>
    </row>
    <row r="1008" spans="1:9" x14ac:dyDescent="0.2">
      <c r="A1008" s="57">
        <v>152</v>
      </c>
      <c r="B1008" s="58">
        <f>Bil!C43</f>
        <v>32</v>
      </c>
      <c r="C1008" s="58">
        <f>Bil!D43</f>
        <v>9578</v>
      </c>
      <c r="D1008" s="58">
        <f>Bil!E43</f>
        <v>9578</v>
      </c>
      <c r="E1008" s="58">
        <v>0</v>
      </c>
      <c r="F1008" s="58">
        <v>0</v>
      </c>
      <c r="G1008" s="59">
        <f t="shared" si="32"/>
        <v>919.48799999999994</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96659</v>
      </c>
      <c r="D1011" s="58">
        <f>Bil!E46</f>
        <v>96659</v>
      </c>
      <c r="E1011" s="58">
        <v>0</v>
      </c>
      <c r="F1011" s="58">
        <v>0</v>
      </c>
      <c r="G1011" s="59">
        <f t="shared" si="32"/>
        <v>10149.195000000002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25669</v>
      </c>
      <c r="D1016" s="58">
        <f>Bil!E51</f>
        <v>25669</v>
      </c>
      <c r="E1016" s="58">
        <v>0</v>
      </c>
      <c r="F1016" s="58">
        <v>0</v>
      </c>
      <c r="G1016" s="59">
        <f t="shared" si="32"/>
        <v>3080.2799999999997</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25181</v>
      </c>
      <c r="D1018" s="58">
        <f>Bil!E53</f>
        <v>25181</v>
      </c>
      <c r="E1018" s="58">
        <v>0</v>
      </c>
      <c r="F1018" s="58">
        <v>0</v>
      </c>
      <c r="G1018" s="59">
        <f t="shared" si="32"/>
        <v>3172.8060000000005</v>
      </c>
      <c r="H1018" s="59">
        <f t="shared" si="31"/>
        <v>0</v>
      </c>
      <c r="I1018" s="60"/>
    </row>
    <row r="1019" spans="1:9" x14ac:dyDescent="0.2">
      <c r="A1019" s="57">
        <v>152</v>
      </c>
      <c r="B1019" s="58">
        <f>Bil!C54</f>
        <v>43</v>
      </c>
      <c r="C1019" s="58">
        <f>Bil!D54</f>
        <v>488</v>
      </c>
      <c r="D1019" s="58">
        <f>Bil!E54</f>
        <v>488</v>
      </c>
      <c r="E1019" s="58">
        <v>0</v>
      </c>
      <c r="F1019" s="58">
        <v>0</v>
      </c>
      <c r="G1019" s="59">
        <f t="shared" si="32"/>
        <v>62.951999999999998</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3828</v>
      </c>
      <c r="D1023" s="58">
        <f>Bil!E58</f>
        <v>3829</v>
      </c>
      <c r="E1023" s="58">
        <v>0</v>
      </c>
      <c r="F1023" s="58">
        <v>0</v>
      </c>
      <c r="G1023" s="59">
        <f t="shared" si="32"/>
        <v>539.84199999999998</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381432</v>
      </c>
      <c r="D1025" s="58">
        <f>Bil!E60</f>
        <v>395401</v>
      </c>
      <c r="E1025" s="58">
        <v>0</v>
      </c>
      <c r="F1025" s="58">
        <v>0</v>
      </c>
      <c r="G1025" s="59">
        <f t="shared" si="32"/>
        <v>57439.466</v>
      </c>
      <c r="H1025" s="59">
        <f t="shared" si="31"/>
        <v>0</v>
      </c>
      <c r="I1025" s="60"/>
    </row>
    <row r="1026" spans="1:9" x14ac:dyDescent="0.2">
      <c r="A1026" s="57">
        <v>152</v>
      </c>
      <c r="B1026" s="58">
        <f>Bil!C61</f>
        <v>50</v>
      </c>
      <c r="C1026" s="58">
        <f>Bil!D61</f>
        <v>377604</v>
      </c>
      <c r="D1026" s="58">
        <f>Bil!E61</f>
        <v>391572</v>
      </c>
      <c r="E1026" s="58">
        <v>0</v>
      </c>
      <c r="F1026" s="58">
        <v>0</v>
      </c>
      <c r="G1026" s="59">
        <f t="shared" si="32"/>
        <v>58037.400000000009</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932543</v>
      </c>
      <c r="D1039" s="58">
        <f>Bil!E74</f>
        <v>1151635</v>
      </c>
      <c r="E1039" s="58">
        <v>0</v>
      </c>
      <c r="F1039" s="58">
        <v>0</v>
      </c>
      <c r="G1039" s="59">
        <f t="shared" si="32"/>
        <v>203856.21900000001</v>
      </c>
      <c r="H1039" s="59">
        <f t="shared" si="33"/>
        <v>0</v>
      </c>
      <c r="I1039" s="60"/>
    </row>
    <row r="1040" spans="1:9" x14ac:dyDescent="0.2">
      <c r="A1040" s="57">
        <v>152</v>
      </c>
      <c r="B1040" s="58">
        <f>Bil!C75</f>
        <v>64</v>
      </c>
      <c r="C1040" s="58">
        <f>Bil!D75</f>
        <v>254303</v>
      </c>
      <c r="D1040" s="58">
        <f>Bil!E75</f>
        <v>424644</v>
      </c>
      <c r="E1040" s="58">
        <v>0</v>
      </c>
      <c r="F1040" s="58">
        <v>0</v>
      </c>
      <c r="G1040" s="59">
        <f t="shared" si="32"/>
        <v>70629.823999999993</v>
      </c>
      <c r="H1040" s="59">
        <f t="shared" si="33"/>
        <v>0</v>
      </c>
      <c r="I1040" s="60"/>
    </row>
    <row r="1041" spans="1:9" x14ac:dyDescent="0.2">
      <c r="A1041" s="57">
        <v>152</v>
      </c>
      <c r="B1041" s="58">
        <f>Bil!C76</f>
        <v>65</v>
      </c>
      <c r="C1041" s="58">
        <f>Bil!D76</f>
        <v>253583</v>
      </c>
      <c r="D1041" s="58">
        <f>Bil!E76</f>
        <v>422473</v>
      </c>
      <c r="E1041" s="58">
        <v>0</v>
      </c>
      <c r="F1041" s="58">
        <v>0</v>
      </c>
      <c r="G1041" s="59">
        <f t="shared" ref="G1041:G1104" si="34">B1041/1000*C1041+B1041/500*D1041</f>
        <v>71404.385000000009</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253583</v>
      </c>
      <c r="D1043" s="58">
        <f>Bil!E78</f>
        <v>422473</v>
      </c>
      <c r="E1043" s="58">
        <v>0</v>
      </c>
      <c r="F1043" s="58">
        <v>0</v>
      </c>
      <c r="G1043" s="59">
        <f t="shared" si="34"/>
        <v>73601.442999999999</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720</v>
      </c>
      <c r="D1047" s="58">
        <f>Bil!E82</f>
        <v>2171</v>
      </c>
      <c r="E1047" s="58">
        <v>0</v>
      </c>
      <c r="F1047" s="58">
        <v>0</v>
      </c>
      <c r="G1047" s="59">
        <f t="shared" si="34"/>
        <v>359.40199999999999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23238</v>
      </c>
      <c r="D1049" s="58">
        <f>Bil!E84</f>
        <v>32850</v>
      </c>
      <c r="E1049" s="58">
        <v>0</v>
      </c>
      <c r="F1049" s="58">
        <v>0</v>
      </c>
      <c r="G1049" s="59">
        <f t="shared" si="34"/>
        <v>6492.4739999999993</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23238</v>
      </c>
      <c r="D1056" s="58">
        <f>Bil!E91</f>
        <v>32850</v>
      </c>
      <c r="E1056" s="58">
        <v>0</v>
      </c>
      <c r="F1056" s="58">
        <v>0</v>
      </c>
      <c r="G1056" s="59">
        <f t="shared" si="34"/>
        <v>7115.04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4680</v>
      </c>
      <c r="D1116" s="58">
        <f>Bil!E151</f>
        <v>44284</v>
      </c>
      <c r="E1116" s="58">
        <v>0</v>
      </c>
      <c r="F1116" s="58">
        <v>0</v>
      </c>
      <c r="G1116" s="59">
        <f t="shared" si="36"/>
        <v>13054.720000000001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33798</v>
      </c>
      <c r="E1128" s="58">
        <v>0</v>
      </c>
      <c r="F1128" s="58">
        <v>0</v>
      </c>
      <c r="G1128" s="59">
        <f t="shared" si="36"/>
        <v>10274.592000000001</v>
      </c>
      <c r="H1128" s="59">
        <f t="shared" si="35"/>
        <v>0</v>
      </c>
      <c r="I1128" s="60"/>
    </row>
    <row r="1129" spans="1:9" x14ac:dyDescent="0.2">
      <c r="A1129" s="57">
        <v>152</v>
      </c>
      <c r="B1129" s="58">
        <f>Bil!C164</f>
        <v>153</v>
      </c>
      <c r="C1129" s="58">
        <f>Bil!D164</f>
        <v>4680</v>
      </c>
      <c r="D1129" s="58">
        <f>Bil!E164</f>
        <v>10486</v>
      </c>
      <c r="E1129" s="58">
        <v>0</v>
      </c>
      <c r="F1129" s="58">
        <v>0</v>
      </c>
      <c r="G1129" s="59">
        <f t="shared" si="36"/>
        <v>3924.7559999999999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650322</v>
      </c>
      <c r="D1134" s="58">
        <f>Bil!E169</f>
        <v>649857</v>
      </c>
      <c r="E1134" s="58">
        <v>0</v>
      </c>
      <c r="F1134" s="58">
        <v>0</v>
      </c>
      <c r="G1134" s="59">
        <f t="shared" si="36"/>
        <v>308105.68800000002</v>
      </c>
      <c r="H1134" s="59">
        <f t="shared" si="35"/>
        <v>0</v>
      </c>
      <c r="I1134" s="60"/>
    </row>
    <row r="1135" spans="1:9" x14ac:dyDescent="0.2">
      <c r="A1135" s="57">
        <v>152</v>
      </c>
      <c r="B1135" s="58">
        <f>Bil!C170</f>
        <v>159</v>
      </c>
      <c r="C1135" s="58">
        <f>Bil!D170</f>
        <v>13249</v>
      </c>
      <c r="D1135" s="58">
        <f>Bil!E170</f>
        <v>13539</v>
      </c>
      <c r="E1135" s="58">
        <v>0</v>
      </c>
      <c r="F1135" s="58">
        <v>0</v>
      </c>
      <c r="G1135" s="59">
        <f t="shared" si="36"/>
        <v>6411.9930000000004</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637073</v>
      </c>
      <c r="D1137" s="58">
        <f>Bil!E172</f>
        <v>636318</v>
      </c>
      <c r="E1137" s="58">
        <v>0</v>
      </c>
      <c r="F1137" s="58">
        <v>0</v>
      </c>
      <c r="G1137" s="59">
        <f t="shared" si="36"/>
        <v>307463.14899999998</v>
      </c>
      <c r="H1137" s="59">
        <f t="shared" si="35"/>
        <v>0</v>
      </c>
      <c r="I1137" s="60"/>
    </row>
    <row r="1138" spans="1:9" x14ac:dyDescent="0.2">
      <c r="A1138" s="57">
        <v>152</v>
      </c>
      <c r="B1138" s="58">
        <f>Bil!C173</f>
        <v>162</v>
      </c>
      <c r="C1138" s="58">
        <f>Bil!D173</f>
        <v>3743052</v>
      </c>
      <c r="D1138" s="58">
        <f>Bil!E173</f>
        <v>4176983</v>
      </c>
      <c r="E1138" s="58">
        <v>0</v>
      </c>
      <c r="F1138" s="58">
        <v>0</v>
      </c>
      <c r="G1138" s="59">
        <f t="shared" si="36"/>
        <v>1959716.9160000002</v>
      </c>
      <c r="H1138" s="59">
        <f t="shared" si="35"/>
        <v>0</v>
      </c>
      <c r="I1138" s="60"/>
    </row>
    <row r="1139" spans="1:9" x14ac:dyDescent="0.2">
      <c r="A1139" s="57">
        <v>152</v>
      </c>
      <c r="B1139" s="58">
        <f>Bil!C174</f>
        <v>163</v>
      </c>
      <c r="C1139" s="58">
        <f>Bil!D174</f>
        <v>906876</v>
      </c>
      <c r="D1139" s="58">
        <f>Bil!E174</f>
        <v>1125912</v>
      </c>
      <c r="E1139" s="58">
        <v>0</v>
      </c>
      <c r="F1139" s="58">
        <v>0</v>
      </c>
      <c r="G1139" s="59">
        <f t="shared" si="36"/>
        <v>514868.10000000003</v>
      </c>
      <c r="H1139" s="59">
        <f t="shared" si="35"/>
        <v>0</v>
      </c>
      <c r="I1139" s="60"/>
    </row>
    <row r="1140" spans="1:9" x14ac:dyDescent="0.2">
      <c r="A1140" s="57">
        <v>152</v>
      </c>
      <c r="B1140" s="58">
        <f>Bil!C175</f>
        <v>164</v>
      </c>
      <c r="C1140" s="58">
        <f>Bil!D175</f>
        <v>859751</v>
      </c>
      <c r="D1140" s="58">
        <f>Bil!E175</f>
        <v>1118271</v>
      </c>
      <c r="E1140" s="58">
        <v>0</v>
      </c>
      <c r="F1140" s="58">
        <v>0</v>
      </c>
      <c r="G1140" s="59">
        <f t="shared" si="36"/>
        <v>507792.05200000003</v>
      </c>
      <c r="H1140" s="59">
        <f t="shared" si="35"/>
        <v>0</v>
      </c>
      <c r="I1140" s="60"/>
    </row>
    <row r="1141" spans="1:9" x14ac:dyDescent="0.2">
      <c r="A1141" s="57">
        <v>152</v>
      </c>
      <c r="B1141" s="58">
        <f>Bil!C176</f>
        <v>165</v>
      </c>
      <c r="C1141" s="58">
        <f>Bil!D176</f>
        <v>619947</v>
      </c>
      <c r="D1141" s="58">
        <f>Bil!E176</f>
        <v>618643</v>
      </c>
      <c r="E1141" s="58">
        <v>0</v>
      </c>
      <c r="F1141" s="58">
        <v>0</v>
      </c>
      <c r="G1141" s="59">
        <f t="shared" si="36"/>
        <v>306443.44500000001</v>
      </c>
      <c r="H1141" s="59">
        <f t="shared" si="35"/>
        <v>0</v>
      </c>
      <c r="I1141" s="60"/>
    </row>
    <row r="1142" spans="1:9" x14ac:dyDescent="0.2">
      <c r="A1142" s="57">
        <v>152</v>
      </c>
      <c r="B1142" s="58">
        <f>Bil!C177</f>
        <v>166</v>
      </c>
      <c r="C1142" s="58">
        <f>Bil!D177</f>
        <v>217735</v>
      </c>
      <c r="D1142" s="58">
        <f>Bil!E177</f>
        <v>472927</v>
      </c>
      <c r="E1142" s="58">
        <v>0</v>
      </c>
      <c r="F1142" s="58">
        <v>0</v>
      </c>
      <c r="G1142" s="59">
        <f t="shared" si="36"/>
        <v>193155.774</v>
      </c>
      <c r="H1142" s="59">
        <f t="shared" si="35"/>
        <v>0</v>
      </c>
      <c r="I1142" s="60"/>
    </row>
    <row r="1143" spans="1:9" x14ac:dyDescent="0.2">
      <c r="A1143" s="57">
        <v>152</v>
      </c>
      <c r="B1143" s="58">
        <f>Bil!C178</f>
        <v>167</v>
      </c>
      <c r="C1143" s="58">
        <f>Bil!D178</f>
        <v>992</v>
      </c>
      <c r="D1143" s="58">
        <f>Bil!E178</f>
        <v>1469</v>
      </c>
      <c r="E1143" s="58">
        <v>0</v>
      </c>
      <c r="F1143" s="58">
        <v>0</v>
      </c>
      <c r="G1143" s="59">
        <f t="shared" si="36"/>
        <v>656.31000000000006</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992</v>
      </c>
      <c r="D1146" s="58">
        <f>Bil!E181</f>
        <v>1469</v>
      </c>
      <c r="E1146" s="58">
        <v>0</v>
      </c>
      <c r="F1146" s="58">
        <v>0</v>
      </c>
      <c r="G1146" s="59">
        <f t="shared" si="36"/>
        <v>668.1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21077</v>
      </c>
      <c r="D1150" s="58">
        <f>Bil!E185</f>
        <v>25232</v>
      </c>
      <c r="E1150" s="58">
        <v>0</v>
      </c>
      <c r="F1150" s="58">
        <v>0</v>
      </c>
      <c r="G1150" s="59">
        <f t="shared" si="36"/>
        <v>12448.133999999998</v>
      </c>
      <c r="H1150" s="59">
        <f t="shared" si="35"/>
        <v>0</v>
      </c>
      <c r="I1150" s="60"/>
    </row>
    <row r="1151" spans="1:9" x14ac:dyDescent="0.2">
      <c r="A1151" s="57">
        <v>152</v>
      </c>
      <c r="B1151" s="58">
        <f>Bil!C186</f>
        <v>175</v>
      </c>
      <c r="C1151" s="58">
        <f>Bil!D186</f>
        <v>47125</v>
      </c>
      <c r="D1151" s="58">
        <f>Bil!E186</f>
        <v>7641</v>
      </c>
      <c r="E1151" s="58">
        <v>0</v>
      </c>
      <c r="F1151" s="58">
        <v>0</v>
      </c>
      <c r="G1151" s="59">
        <f t="shared" si="36"/>
        <v>10921.225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2836176</v>
      </c>
      <c r="D1199" s="58">
        <f>Bil!E234</f>
        <v>3051071</v>
      </c>
      <c r="E1199" s="58">
        <v>0</v>
      </c>
      <c r="F1199" s="58">
        <v>0</v>
      </c>
      <c r="G1199" s="59">
        <f t="shared" si="38"/>
        <v>1993244.9139999999</v>
      </c>
      <c r="H1199" s="59">
        <f t="shared" si="37"/>
        <v>0</v>
      </c>
      <c r="I1199" s="60"/>
    </row>
    <row r="1200" spans="1:9" x14ac:dyDescent="0.2">
      <c r="A1200" s="57">
        <v>152</v>
      </c>
      <c r="B1200" s="58">
        <f>Bil!C235</f>
        <v>224</v>
      </c>
      <c r="C1200" s="58">
        <f>Bil!D235</f>
        <v>2826889</v>
      </c>
      <c r="D1200" s="58">
        <f>Bil!E235</f>
        <v>3041728</v>
      </c>
      <c r="E1200" s="58">
        <v>0</v>
      </c>
      <c r="F1200" s="58">
        <v>0</v>
      </c>
      <c r="G1200" s="59">
        <f t="shared" si="38"/>
        <v>1995917.2800000003</v>
      </c>
      <c r="H1200" s="59">
        <f t="shared" si="37"/>
        <v>0</v>
      </c>
      <c r="I1200" s="60"/>
    </row>
    <row r="1201" spans="1:9" x14ac:dyDescent="0.2">
      <c r="A1201" s="57">
        <v>152</v>
      </c>
      <c r="B1201" s="58">
        <f>Bil!C236</f>
        <v>225</v>
      </c>
      <c r="C1201" s="58">
        <f>Bil!D236</f>
        <v>2826889</v>
      </c>
      <c r="D1201" s="58">
        <f>Bil!E236</f>
        <v>3041728</v>
      </c>
      <c r="E1201" s="58">
        <v>0</v>
      </c>
      <c r="F1201" s="58">
        <v>0</v>
      </c>
      <c r="G1201" s="59">
        <f t="shared" si="38"/>
        <v>2004827.625</v>
      </c>
      <c r="H1201" s="59">
        <f t="shared" si="37"/>
        <v>0</v>
      </c>
      <c r="I1201" s="60"/>
    </row>
    <row r="1202" spans="1:9" x14ac:dyDescent="0.2">
      <c r="A1202" s="57">
        <v>152</v>
      </c>
      <c r="B1202" s="58">
        <f>Bil!C237</f>
        <v>226</v>
      </c>
      <c r="C1202" s="58">
        <f>Bil!D237</f>
        <v>2826889</v>
      </c>
      <c r="D1202" s="58">
        <f>Bil!E237</f>
        <v>3041728</v>
      </c>
      <c r="E1202" s="58">
        <v>0</v>
      </c>
      <c r="F1202" s="58">
        <v>0</v>
      </c>
      <c r="G1202" s="59">
        <f t="shared" si="38"/>
        <v>2013737.9700000002</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160258</v>
      </c>
      <c r="D1208" s="58">
        <f>Bil!E243</f>
        <v>362307</v>
      </c>
      <c r="E1208" s="58">
        <v>0</v>
      </c>
      <c r="F1208" s="58">
        <v>0</v>
      </c>
      <c r="G1208" s="59">
        <f t="shared" si="38"/>
        <v>205290.304</v>
      </c>
      <c r="H1208" s="59">
        <f t="shared" si="37"/>
        <v>0</v>
      </c>
      <c r="I1208" s="60"/>
    </row>
    <row r="1209" spans="1:9" x14ac:dyDescent="0.2">
      <c r="A1209" s="57">
        <v>152</v>
      </c>
      <c r="B1209" s="58">
        <f>Bil!C244</f>
        <v>233</v>
      </c>
      <c r="C1209" s="58">
        <f>Bil!D244</f>
        <v>160258</v>
      </c>
      <c r="D1209" s="58">
        <f>Bil!E244</f>
        <v>362307</v>
      </c>
      <c r="E1209" s="58">
        <v>0</v>
      </c>
      <c r="F1209" s="58">
        <v>0</v>
      </c>
      <c r="G1209" s="59">
        <f t="shared" si="38"/>
        <v>206175.17600000001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155651</v>
      </c>
      <c r="D1212" s="58">
        <f>Bil!E247</f>
        <v>397248</v>
      </c>
      <c r="E1212" s="58">
        <v>0</v>
      </c>
      <c r="F1212" s="58">
        <v>0</v>
      </c>
      <c r="G1212" s="59">
        <f t="shared" si="38"/>
        <v>224234.69199999998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155651</v>
      </c>
      <c r="D1214" s="58">
        <f>Bil!E249</f>
        <v>397248</v>
      </c>
      <c r="E1214" s="58">
        <v>0</v>
      </c>
      <c r="F1214" s="58">
        <v>0</v>
      </c>
      <c r="G1214" s="59">
        <f t="shared" si="38"/>
        <v>226134.98599999998</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4680</v>
      </c>
      <c r="D1216" s="58">
        <f>Bil!E251</f>
        <v>44284</v>
      </c>
      <c r="E1216" s="58">
        <v>0</v>
      </c>
      <c r="F1216" s="58">
        <v>0</v>
      </c>
      <c r="G1216" s="59">
        <f t="shared" si="38"/>
        <v>22379.52</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4680</v>
      </c>
      <c r="D1225" s="58">
        <f>Bil!E261</f>
        <v>44284</v>
      </c>
      <c r="E1225" s="58">
        <v>0</v>
      </c>
      <c r="F1225" s="58">
        <v>0</v>
      </c>
      <c r="G1225" s="59">
        <f t="shared" si="38"/>
        <v>23218.752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21077</v>
      </c>
      <c r="D1228" s="58">
        <f>Bil!E264</f>
        <v>25232</v>
      </c>
      <c r="E1228" s="58">
        <v>0</v>
      </c>
      <c r="F1228" s="58">
        <v>0</v>
      </c>
      <c r="G1228" s="59">
        <f t="shared" si="38"/>
        <v>18028.332000000002</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859751</v>
      </c>
      <c r="D1252" s="58">
        <f>Bil!E288</f>
        <v>1118271</v>
      </c>
      <c r="E1252" s="58">
        <v>0</v>
      </c>
      <c r="F1252" s="58">
        <v>0</v>
      </c>
      <c r="G1252" s="59">
        <f t="shared" si="40"/>
        <v>854576.86800000002</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47125</v>
      </c>
      <c r="D1254" s="58">
        <f>Bil!E290</f>
        <v>7641</v>
      </c>
      <c r="E1254" s="58">
        <v>0</v>
      </c>
      <c r="F1254" s="58">
        <v>0</v>
      </c>
      <c r="G1254" s="59">
        <f t="shared" si="40"/>
        <v>17349.146000000001</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21077</v>
      </c>
      <c r="D1262" s="58">
        <f>Bil!E298</f>
        <v>25232</v>
      </c>
      <c r="E1262" s="58">
        <v>0</v>
      </c>
      <c r="F1262" s="58">
        <v>0</v>
      </c>
      <c r="G1262" s="59">
        <f t="shared" si="40"/>
        <v>20460.725999999999</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9643551</v>
      </c>
      <c r="D1396" s="58">
        <f>RasF!E121</f>
        <v>10588292</v>
      </c>
      <c r="E1396" s="58">
        <v>0</v>
      </c>
      <c r="F1396" s="58">
        <v>0</v>
      </c>
      <c r="G1396" s="59">
        <f t="shared" si="44"/>
        <v>3390214.8500000006</v>
      </c>
      <c r="H1396" s="59">
        <f t="shared" si="43"/>
        <v>0</v>
      </c>
      <c r="I1396" s="60"/>
    </row>
    <row r="1397" spans="1:9" x14ac:dyDescent="0.2">
      <c r="A1397" s="57">
        <v>154</v>
      </c>
      <c r="B1397" s="58">
        <f>RasF!C122</f>
        <v>111</v>
      </c>
      <c r="C1397" s="58">
        <f>RasF!D122</f>
        <v>9282594</v>
      </c>
      <c r="D1397" s="58">
        <f>RasF!E122</f>
        <v>10164457</v>
      </c>
      <c r="E1397" s="58">
        <v>0</v>
      </c>
      <c r="F1397" s="58">
        <v>0</v>
      </c>
      <c r="G1397" s="59">
        <f t="shared" si="44"/>
        <v>3286877.3879999998</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9282594</v>
      </c>
      <c r="D1399" s="58">
        <f>RasF!E124</f>
        <v>10164457</v>
      </c>
      <c r="E1399" s="58">
        <v>0</v>
      </c>
      <c r="F1399" s="58">
        <v>0</v>
      </c>
      <c r="G1399" s="59">
        <f t="shared" si="44"/>
        <v>3346100.4040000001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360957</v>
      </c>
      <c r="D1408" s="58">
        <f>RasF!E133</f>
        <v>423835</v>
      </c>
      <c r="E1408" s="58">
        <v>0</v>
      </c>
      <c r="F1408" s="58">
        <v>0</v>
      </c>
      <c r="G1408" s="59">
        <f t="shared" si="44"/>
        <v>147452.49400000001</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9643551</v>
      </c>
      <c r="D1423" s="67">
        <f>RasF!E148</f>
        <v>10588292</v>
      </c>
      <c r="E1423" s="67">
        <v>0</v>
      </c>
      <c r="F1423" s="67">
        <v>0</v>
      </c>
      <c r="G1423" s="68">
        <f t="shared" si="44"/>
        <v>4222358.495000001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906876</v>
      </c>
      <c r="D1468" s="70"/>
      <c r="E1468" s="70">
        <v>0</v>
      </c>
      <c r="F1468" s="70">
        <v>0</v>
      </c>
      <c r="G1468" s="64">
        <f t="shared" ref="G1468:G1499" si="51">B1468/1000*C1468</f>
        <v>906.87599999999998</v>
      </c>
      <c r="H1468" s="64">
        <f t="shared" ref="H1468:H1499" si="52">ABS(C1468-ROUND(C1468,0))</f>
        <v>0</v>
      </c>
      <c r="I1468" s="65"/>
    </row>
    <row r="1469" spans="1:9" x14ac:dyDescent="0.2">
      <c r="A1469" s="73">
        <v>159</v>
      </c>
      <c r="B1469" s="61">
        <f>Obv!C13</f>
        <v>2</v>
      </c>
      <c r="C1469" s="61">
        <f>Obv!D13</f>
        <v>9328092</v>
      </c>
      <c r="D1469" s="61">
        <v>0</v>
      </c>
      <c r="E1469" s="61">
        <v>0</v>
      </c>
      <c r="F1469" s="61">
        <v>0</v>
      </c>
      <c r="G1469" s="59">
        <f t="shared" si="51"/>
        <v>18656.184000000001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9209260</v>
      </c>
      <c r="D1471" s="61">
        <v>0</v>
      </c>
      <c r="E1471" s="61">
        <v>0</v>
      </c>
      <c r="F1471" s="61">
        <v>0</v>
      </c>
      <c r="G1471" s="59">
        <f t="shared" si="51"/>
        <v>36837.040000000001</v>
      </c>
      <c r="H1471" s="59">
        <f t="shared" si="52"/>
        <v>0</v>
      </c>
      <c r="I1471" s="60"/>
    </row>
    <row r="1472" spans="1:9" x14ac:dyDescent="0.2">
      <c r="A1472" s="73">
        <v>159</v>
      </c>
      <c r="B1472" s="61">
        <f>Obv!C16</f>
        <v>5</v>
      </c>
      <c r="C1472" s="61">
        <f>Obv!D16</f>
        <v>7306581</v>
      </c>
      <c r="D1472" s="61">
        <v>0</v>
      </c>
      <c r="E1472" s="61">
        <v>0</v>
      </c>
      <c r="F1472" s="61">
        <v>0</v>
      </c>
      <c r="G1472" s="59">
        <f t="shared" si="51"/>
        <v>36532.904999999999</v>
      </c>
      <c r="H1472" s="59">
        <f t="shared" si="52"/>
        <v>0</v>
      </c>
      <c r="I1472" s="60"/>
    </row>
    <row r="1473" spans="1:9" x14ac:dyDescent="0.2">
      <c r="A1473" s="73">
        <v>159</v>
      </c>
      <c r="B1473" s="61">
        <f>Obv!C17</f>
        <v>6</v>
      </c>
      <c r="C1473" s="61">
        <f>Obv!D17</f>
        <v>1855669</v>
      </c>
      <c r="D1473" s="61">
        <v>0</v>
      </c>
      <c r="E1473" s="61">
        <v>0</v>
      </c>
      <c r="F1473" s="61">
        <v>0</v>
      </c>
      <c r="G1473" s="59">
        <f t="shared" si="51"/>
        <v>11134.014000000001</v>
      </c>
      <c r="H1473" s="59">
        <f t="shared" si="52"/>
        <v>0</v>
      </c>
      <c r="I1473" s="60"/>
    </row>
    <row r="1474" spans="1:9" x14ac:dyDescent="0.2">
      <c r="A1474" s="73">
        <v>159</v>
      </c>
      <c r="B1474" s="61">
        <f>Obv!C18</f>
        <v>7</v>
      </c>
      <c r="C1474" s="61">
        <f>Obv!D18</f>
        <v>9261</v>
      </c>
      <c r="D1474" s="61">
        <v>0</v>
      </c>
      <c r="E1474" s="61">
        <v>0</v>
      </c>
      <c r="F1474" s="61">
        <v>0</v>
      </c>
      <c r="G1474" s="59">
        <f t="shared" si="51"/>
        <v>64.826999999999998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37749</v>
      </c>
      <c r="D1478" s="61">
        <v>0</v>
      </c>
      <c r="E1478" s="61">
        <v>0</v>
      </c>
      <c r="F1478" s="61">
        <v>0</v>
      </c>
      <c r="G1478" s="59">
        <f t="shared" si="51"/>
        <v>415.23899999999998</v>
      </c>
      <c r="H1478" s="59">
        <f t="shared" si="52"/>
        <v>0</v>
      </c>
      <c r="I1478" s="60"/>
    </row>
    <row r="1479" spans="1:9" x14ac:dyDescent="0.2">
      <c r="A1479" s="73">
        <v>159</v>
      </c>
      <c r="B1479" s="61">
        <f>Obv!C23</f>
        <v>12</v>
      </c>
      <c r="C1479" s="61">
        <f>Obv!D23</f>
        <v>118832</v>
      </c>
      <c r="D1479" s="61">
        <v>0</v>
      </c>
      <c r="E1479" s="61">
        <v>0</v>
      </c>
      <c r="F1479" s="61">
        <v>0</v>
      </c>
      <c r="G1479" s="59">
        <f t="shared" si="51"/>
        <v>1425.9839999999999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9109056</v>
      </c>
      <c r="D1486" s="61">
        <v>0</v>
      </c>
      <c r="E1486" s="61">
        <v>0</v>
      </c>
      <c r="F1486" s="61">
        <v>0</v>
      </c>
      <c r="G1486" s="59">
        <f t="shared" si="51"/>
        <v>173072.06399999998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8950740</v>
      </c>
      <c r="D1488" s="61">
        <v>0</v>
      </c>
      <c r="E1488" s="61">
        <v>0</v>
      </c>
      <c r="F1488" s="61">
        <v>0</v>
      </c>
      <c r="G1488" s="59">
        <f t="shared" si="51"/>
        <v>187965.54</v>
      </c>
      <c r="H1488" s="59">
        <f t="shared" si="52"/>
        <v>0</v>
      </c>
      <c r="I1488" s="60"/>
    </row>
    <row r="1489" spans="1:9" x14ac:dyDescent="0.2">
      <c r="A1489" s="73">
        <v>159</v>
      </c>
      <c r="B1489" s="61">
        <f>Obv!C33</f>
        <v>22</v>
      </c>
      <c r="C1489" s="61">
        <f>Obv!D33</f>
        <v>7307885</v>
      </c>
      <c r="D1489" s="61">
        <v>0</v>
      </c>
      <c r="E1489" s="61">
        <v>0</v>
      </c>
      <c r="F1489" s="61">
        <v>0</v>
      </c>
      <c r="G1489" s="59">
        <f t="shared" si="51"/>
        <v>160773.47</v>
      </c>
      <c r="H1489" s="59">
        <f t="shared" si="52"/>
        <v>0</v>
      </c>
      <c r="I1489" s="60"/>
    </row>
    <row r="1490" spans="1:9" x14ac:dyDescent="0.2">
      <c r="A1490" s="73">
        <v>159</v>
      </c>
      <c r="B1490" s="61">
        <f>Obv!C34</f>
        <v>23</v>
      </c>
      <c r="C1490" s="61">
        <f>Obv!D34</f>
        <v>1600477</v>
      </c>
      <c r="D1490" s="61">
        <v>0</v>
      </c>
      <c r="E1490" s="61">
        <v>0</v>
      </c>
      <c r="F1490" s="61">
        <v>0</v>
      </c>
      <c r="G1490" s="59">
        <f t="shared" si="51"/>
        <v>36810.970999999998</v>
      </c>
      <c r="H1490" s="59">
        <f t="shared" si="52"/>
        <v>0</v>
      </c>
      <c r="I1490" s="60"/>
    </row>
    <row r="1491" spans="1:9" x14ac:dyDescent="0.2">
      <c r="A1491" s="73">
        <v>159</v>
      </c>
      <c r="B1491" s="61">
        <f>Obv!C35</f>
        <v>24</v>
      </c>
      <c r="C1491" s="61">
        <f>Obv!D35</f>
        <v>8784</v>
      </c>
      <c r="D1491" s="61">
        <v>0</v>
      </c>
      <c r="E1491" s="61">
        <v>0</v>
      </c>
      <c r="F1491" s="61">
        <v>0</v>
      </c>
      <c r="G1491" s="59">
        <f t="shared" si="51"/>
        <v>210.816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33594</v>
      </c>
      <c r="D1495" s="61">
        <v>0</v>
      </c>
      <c r="E1495" s="61">
        <v>0</v>
      </c>
      <c r="F1495" s="61">
        <v>0</v>
      </c>
      <c r="G1495" s="59">
        <f t="shared" si="51"/>
        <v>940.63200000000006</v>
      </c>
      <c r="H1495" s="59">
        <f t="shared" si="52"/>
        <v>0</v>
      </c>
      <c r="I1495" s="60"/>
    </row>
    <row r="1496" spans="1:9" x14ac:dyDescent="0.2">
      <c r="A1496" s="73">
        <v>159</v>
      </c>
      <c r="B1496" s="61">
        <f>Obv!C40</f>
        <v>29</v>
      </c>
      <c r="C1496" s="61">
        <f>Obv!D40</f>
        <v>158316</v>
      </c>
      <c r="D1496" s="61">
        <v>0</v>
      </c>
      <c r="E1496" s="61">
        <v>0</v>
      </c>
      <c r="F1496" s="61">
        <v>0</v>
      </c>
      <c r="G1496" s="59">
        <f t="shared" si="51"/>
        <v>4591.1640000000007</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1125912</v>
      </c>
      <c r="D1503" s="61">
        <v>0</v>
      </c>
      <c r="E1503" s="61">
        <v>0</v>
      </c>
      <c r="F1503" s="61">
        <v>0</v>
      </c>
      <c r="G1503" s="59">
        <f t="shared" si="53"/>
        <v>40532.831999999995</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1125912</v>
      </c>
      <c r="D1557" s="61">
        <v>0</v>
      </c>
      <c r="E1557" s="61">
        <v>0</v>
      </c>
      <c r="F1557" s="61">
        <v>0</v>
      </c>
      <c r="G1557" s="59">
        <f t="shared" si="55"/>
        <v>101332.08</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1118270</v>
      </c>
      <c r="D1559" s="61">
        <v>0</v>
      </c>
      <c r="E1559" s="61">
        <v>0</v>
      </c>
      <c r="F1559" s="61">
        <v>0</v>
      </c>
      <c r="G1559" s="59">
        <f t="shared" si="55"/>
        <v>102880.84</v>
      </c>
      <c r="H1559" s="59">
        <f t="shared" si="56"/>
        <v>0</v>
      </c>
      <c r="I1559" s="60"/>
    </row>
    <row r="1560" spans="1:9" x14ac:dyDescent="0.2">
      <c r="A1560" s="73">
        <v>159</v>
      </c>
      <c r="B1560" s="61">
        <f>Obv!C104</f>
        <v>93</v>
      </c>
      <c r="C1560" s="61">
        <f>Obv!D104</f>
        <v>7642</v>
      </c>
      <c r="D1560" s="61">
        <v>0</v>
      </c>
      <c r="E1560" s="61">
        <v>0</v>
      </c>
      <c r="F1560" s="61">
        <v>0</v>
      </c>
      <c r="G1560" s="59">
        <f t="shared" si="55"/>
        <v>710.70600000000002</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K15" sqref="K1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21</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15251</v>
      </c>
      <c r="C6" s="12"/>
      <c r="D6" s="401" t="s">
        <v>3128</v>
      </c>
      <c r="E6" s="402"/>
      <c r="F6" s="15" t="s">
        <v>237</v>
      </c>
      <c r="G6" s="12"/>
      <c r="H6" s="12"/>
      <c r="I6" s="12"/>
      <c r="J6" s="409">
        <f>SUM(Skriveni!G2:G1561)</f>
        <v>161125984.12799993</v>
      </c>
      <c r="K6" s="409"/>
    </row>
    <row r="7" spans="1:11" ht="3" customHeight="1" x14ac:dyDescent="0.2">
      <c r="A7" s="12"/>
      <c r="B7" s="12"/>
      <c r="C7" s="12"/>
      <c r="D7" s="12"/>
      <c r="E7" s="12"/>
      <c r="F7" s="12"/>
      <c r="G7" s="12"/>
      <c r="H7" s="12"/>
      <c r="I7" s="12"/>
      <c r="J7" s="12"/>
      <c r="K7" s="12"/>
    </row>
    <row r="8" spans="1:11" ht="15" customHeight="1" x14ac:dyDescent="0.2">
      <c r="A8" s="22" t="s">
        <v>3125</v>
      </c>
      <c r="B8" s="27">
        <v>3217841</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10090</v>
      </c>
      <c r="C12" s="398" t="s">
        <v>4294</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4295</v>
      </c>
      <c r="C14" s="378"/>
      <c r="D14" s="378"/>
      <c r="E14" s="378"/>
      <c r="F14" s="378"/>
      <c r="G14" s="379"/>
      <c r="H14" s="12"/>
      <c r="I14" s="12"/>
      <c r="J14" s="22" t="s">
        <v>3764</v>
      </c>
      <c r="K14" s="45">
        <v>54281445057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133</v>
      </c>
      <c r="C22" s="351" t="str">
        <f>IF(B22&gt;0, "Županija: " &amp; LOOKUP(H2,A83:A103,B83:B103) &amp; ", grad/općina: " &amp; LOOKUP(B22,A107:A663,B107:B663),"Šifra grada/općine nije upisana")</f>
        <v>Županija: GRAD ZAGREB, grad/općina: GRAD ZAGREB</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4300</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4301</v>
      </c>
      <c r="I27" s="355"/>
      <c r="J27" s="13" t="s">
        <v>1447</v>
      </c>
      <c r="K27" s="15" t="s">
        <v>4296</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4299</v>
      </c>
      <c r="C31" s="358" t="s">
        <v>1591</v>
      </c>
      <c r="D31" s="390"/>
      <c r="E31" s="82" t="str">
        <f>IF(Kont!E292&gt;0,Kont!E292,"Nema")</f>
        <v>Nema</v>
      </c>
      <c r="F31" s="12"/>
      <c r="G31" s="13" t="s">
        <v>1449</v>
      </c>
      <c r="H31" s="385" t="s">
        <v>4297</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4298</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9581689</v>
      </c>
      <c r="K39" s="114">
        <f>PRRAS!E12</f>
        <v>10546919</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9501560</v>
      </c>
      <c r="K40" s="117">
        <f>PRRAS!E159</f>
        <v>9942085</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4607</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34942</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2810509</v>
      </c>
      <c r="K43" s="114">
        <f>Bil!E13</f>
        <v>3025348</v>
      </c>
    </row>
    <row r="44" spans="1:11" ht="12.95" customHeight="1" x14ac:dyDescent="0.2">
      <c r="A44" s="363"/>
      <c r="B44" s="366" t="str">
        <f>Bil!B74</f>
        <v>Financijska imovina (AOP 064+073+081+112+128+140+157+158)</v>
      </c>
      <c r="C44" s="367"/>
      <c r="D44" s="367"/>
      <c r="E44" s="367"/>
      <c r="F44" s="367"/>
      <c r="G44" s="367"/>
      <c r="H44" s="367"/>
      <c r="I44" s="115">
        <f>Bil!C74</f>
        <v>63</v>
      </c>
      <c r="J44" s="116">
        <f>Bil!D74</f>
        <v>932543</v>
      </c>
      <c r="K44" s="117">
        <f>Bil!E74</f>
        <v>1151635</v>
      </c>
    </row>
    <row r="45" spans="1:11" ht="12.95" customHeight="1" x14ac:dyDescent="0.2">
      <c r="A45" s="363"/>
      <c r="B45" s="366" t="str">
        <f>Bil!B174</f>
        <v xml:space="preserve">Obveze (AOP 164+175+176+192+220) </v>
      </c>
      <c r="C45" s="367"/>
      <c r="D45" s="367"/>
      <c r="E45" s="367"/>
      <c r="F45" s="367"/>
      <c r="G45" s="367"/>
      <c r="H45" s="367"/>
      <c r="I45" s="115">
        <f>Bil!C174</f>
        <v>163</v>
      </c>
      <c r="J45" s="116">
        <f>Bil!D174</f>
        <v>906876</v>
      </c>
      <c r="K45" s="117">
        <f>Bil!E174</f>
        <v>1125912</v>
      </c>
    </row>
    <row r="46" spans="1:11" ht="12.95" customHeight="1" x14ac:dyDescent="0.2">
      <c r="A46" s="364"/>
      <c r="B46" s="369" t="str">
        <f>Bil!B234</f>
        <v>Vlastiti izvori (224 + 232 - 236 + 240 do 242)</v>
      </c>
      <c r="C46" s="370"/>
      <c r="D46" s="370"/>
      <c r="E46" s="370"/>
      <c r="F46" s="370"/>
      <c r="G46" s="370"/>
      <c r="H46" s="370"/>
      <c r="I46" s="118">
        <f>Bil!C234</f>
        <v>223</v>
      </c>
      <c r="J46" s="119">
        <f>Bil!D234</f>
        <v>2836176</v>
      </c>
      <c r="K46" s="120">
        <f>Bil!E234</f>
        <v>3051071</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9643551</v>
      </c>
      <c r="K50" s="117">
        <f>RasF!E121</f>
        <v>10588292</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9643551</v>
      </c>
      <c r="K51" s="120">
        <f>RasF!E148</f>
        <v>10588292</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906876</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1125912</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1125912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39" activePane="bottomLeft" state="frozen"/>
      <selection pane="bottomLeft" activeCell="E649" sqref="E649"/>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15251</v>
      </c>
      <c r="C4" s="429"/>
      <c r="D4" s="429"/>
      <c r="E4" s="430">
        <f>SUM(Skriveni!G2:G976)</f>
        <v>130497952.664</v>
      </c>
      <c r="F4" s="431"/>
    </row>
    <row r="5" spans="1:7" s="23" customFormat="1" ht="15" customHeight="1" x14ac:dyDescent="0.2">
      <c r="B5" s="428" t="str">
        <f>"Naziv: "&amp;IF(RefStr!B10&lt;&gt;"",RefStr!B10,"_______________________________________")</f>
        <v>Naziv: OŠ BANA JOSIPA JELAČIĆA</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9581689</v>
      </c>
      <c r="E12" s="147">
        <f>E13+E50+E56+E85+E116+E134+E141+E147</f>
        <v>10546919</v>
      </c>
      <c r="F12" s="148">
        <f>IF(D12&lt;&gt;0,IF(E12/D12&gt;=100,"&gt;&gt;100",E12/D12*100),"-")</f>
        <v>110.0736936880335</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6653885</v>
      </c>
      <c r="E56" s="147">
        <f>E57+E60+E65+E68+E71+E74+E77+E80</f>
        <v>6974837</v>
      </c>
      <c r="F56" s="150">
        <f t="shared" si="0"/>
        <v>104.82352790888329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7058</v>
      </c>
      <c r="E68" s="147">
        <f>SUM(E69:E70)</f>
        <v>74993</v>
      </c>
      <c r="F68" s="150">
        <f t="shared" si="0"/>
        <v>1062.5247945593653</v>
      </c>
    </row>
    <row r="69" spans="1:6" s="8" customFormat="1" x14ac:dyDescent="0.2">
      <c r="A69" s="145">
        <v>6341</v>
      </c>
      <c r="B69" s="146" t="s">
        <v>3699</v>
      </c>
      <c r="C69" s="345">
        <v>58</v>
      </c>
      <c r="D69" s="149">
        <v>7058</v>
      </c>
      <c r="E69" s="149">
        <v>74993</v>
      </c>
      <c r="F69" s="148">
        <f t="shared" si="0"/>
        <v>1062.5247945593653</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6646827</v>
      </c>
      <c r="E74" s="147">
        <f>SUM(E75:E76)</f>
        <v>6899844</v>
      </c>
      <c r="F74" s="150">
        <f t="shared" si="0"/>
        <v>103.80658320127785</v>
      </c>
    </row>
    <row r="75" spans="1:6" s="8" customFormat="1" x14ac:dyDescent="0.2">
      <c r="A75" s="145" t="s">
        <v>1142</v>
      </c>
      <c r="B75" s="146" t="s">
        <v>3980</v>
      </c>
      <c r="C75" s="345">
        <v>64</v>
      </c>
      <c r="D75" s="149">
        <v>6646827</v>
      </c>
      <c r="E75" s="149">
        <v>6856844</v>
      </c>
      <c r="F75" s="148">
        <f t="shared" si="0"/>
        <v>103.15965798417801</v>
      </c>
    </row>
    <row r="76" spans="1:6" s="8" customFormat="1" x14ac:dyDescent="0.2">
      <c r="A76" s="145" t="s">
        <v>3981</v>
      </c>
      <c r="B76" s="146" t="s">
        <v>3982</v>
      </c>
      <c r="C76" s="345">
        <v>65</v>
      </c>
      <c r="D76" s="149"/>
      <c r="E76" s="149">
        <v>43000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27</v>
      </c>
      <c r="E85" s="147">
        <f>E86+E94+E101+E109</f>
        <v>5</v>
      </c>
      <c r="F85" s="150">
        <f t="shared" si="1"/>
        <v>18.518518518518519</v>
      </c>
    </row>
    <row r="86" spans="1:6" s="8" customFormat="1" x14ac:dyDescent="0.2">
      <c r="A86" s="145">
        <v>641</v>
      </c>
      <c r="B86" s="146" t="s">
        <v>929</v>
      </c>
      <c r="C86" s="345">
        <v>75</v>
      </c>
      <c r="D86" s="147">
        <f>SUM(D87:D93)</f>
        <v>27</v>
      </c>
      <c r="E86" s="147">
        <f>SUM(E87:E93)</f>
        <v>5</v>
      </c>
      <c r="F86" s="150">
        <f t="shared" si="1"/>
        <v>18.518518518518519</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v>5</v>
      </c>
      <c r="F88" s="148" t="str">
        <f t="shared" si="1"/>
        <v>-</v>
      </c>
    </row>
    <row r="89" spans="1:6" s="8" customFormat="1" x14ac:dyDescent="0.2">
      <c r="A89" s="145">
        <v>6414</v>
      </c>
      <c r="B89" s="146" t="s">
        <v>3157</v>
      </c>
      <c r="C89" s="345">
        <v>78</v>
      </c>
      <c r="D89" s="149">
        <v>27</v>
      </c>
      <c r="E89" s="149"/>
      <c r="F89" s="148">
        <f t="shared" si="1"/>
        <v>0</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716029</v>
      </c>
      <c r="E116" s="147">
        <f>E117+E122+E130</f>
        <v>644110</v>
      </c>
      <c r="F116" s="150">
        <f t="shared" si="1"/>
        <v>89.95585374335397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716029</v>
      </c>
      <c r="E122" s="147">
        <f>SUM(E123:E129)</f>
        <v>644110</v>
      </c>
      <c r="F122" s="150">
        <f t="shared" si="1"/>
        <v>89.95585374335397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716029</v>
      </c>
      <c r="E127" s="149">
        <v>644110</v>
      </c>
      <c r="F127" s="148">
        <f t="shared" si="1"/>
        <v>89.95585374335397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47750</v>
      </c>
      <c r="E134" s="147">
        <f>E135+E138</f>
        <v>71609</v>
      </c>
      <c r="F134" s="150">
        <f t="shared" si="1"/>
        <v>149.96649214659686</v>
      </c>
    </row>
    <row r="135" spans="1:6" s="8" customFormat="1" x14ac:dyDescent="0.2">
      <c r="A135" s="145">
        <v>661</v>
      </c>
      <c r="B135" s="146" t="s">
        <v>425</v>
      </c>
      <c r="C135" s="345">
        <v>124</v>
      </c>
      <c r="D135" s="147">
        <f>SUM(D136:D137)</f>
        <v>42250</v>
      </c>
      <c r="E135" s="147">
        <f>SUM(E136:E137)</f>
        <v>64383</v>
      </c>
      <c r="F135" s="150">
        <f t="shared" si="1"/>
        <v>152.38579881656804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42250</v>
      </c>
      <c r="E137" s="149">
        <v>64383</v>
      </c>
      <c r="F137" s="148">
        <f t="shared" si="1"/>
        <v>152.38579881656804</v>
      </c>
    </row>
    <row r="138" spans="1:6" s="8" customFormat="1" x14ac:dyDescent="0.2">
      <c r="A138" s="145">
        <v>663</v>
      </c>
      <c r="B138" s="151" t="s">
        <v>426</v>
      </c>
      <c r="C138" s="345">
        <v>127</v>
      </c>
      <c r="D138" s="147">
        <f>SUM(D139:D140)</f>
        <v>5500</v>
      </c>
      <c r="E138" s="147">
        <f>SUM(E139:E140)</f>
        <v>7226</v>
      </c>
      <c r="F138" s="150">
        <f t="shared" si="1"/>
        <v>131.38181818181818</v>
      </c>
    </row>
    <row r="139" spans="1:6" s="8" customFormat="1" x14ac:dyDescent="0.2">
      <c r="A139" s="145">
        <v>6631</v>
      </c>
      <c r="B139" s="146" t="s">
        <v>1502</v>
      </c>
      <c r="C139" s="345">
        <v>128</v>
      </c>
      <c r="D139" s="149">
        <v>5500</v>
      </c>
      <c r="E139" s="149">
        <v>7226</v>
      </c>
      <c r="F139" s="148">
        <f t="shared" si="1"/>
        <v>131.38181818181818</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2163998</v>
      </c>
      <c r="E141" s="147">
        <f>E142+E146</f>
        <v>2856358</v>
      </c>
      <c r="F141" s="150">
        <f t="shared" si="1"/>
        <v>131.99448428325721</v>
      </c>
    </row>
    <row r="142" spans="1:6" s="8" customFormat="1" ht="24" x14ac:dyDescent="0.2">
      <c r="A142" s="145">
        <v>671</v>
      </c>
      <c r="B142" s="154" t="s">
        <v>1672</v>
      </c>
      <c r="C142" s="345">
        <v>131</v>
      </c>
      <c r="D142" s="147">
        <f>SUM(D143:D145)</f>
        <v>2163998</v>
      </c>
      <c r="E142" s="147">
        <f>SUM(E143:E145)</f>
        <v>2856358</v>
      </c>
      <c r="F142" s="150">
        <f t="shared" ref="F142:F205" si="2">IF(D142&lt;&gt;0,IF(E142/D142&gt;=100,"&gt;&gt;100",E142/D142*100),"-")</f>
        <v>131.99448428325721</v>
      </c>
    </row>
    <row r="143" spans="1:6" s="8" customFormat="1" x14ac:dyDescent="0.2">
      <c r="A143" s="145">
        <v>6711</v>
      </c>
      <c r="B143" s="146" t="s">
        <v>3582</v>
      </c>
      <c r="C143" s="345">
        <v>132</v>
      </c>
      <c r="D143" s="149">
        <v>2130089</v>
      </c>
      <c r="E143" s="149">
        <v>2272329</v>
      </c>
      <c r="F143" s="148">
        <f t="shared" si="2"/>
        <v>106.67765525290258</v>
      </c>
    </row>
    <row r="144" spans="1:6" s="8" customFormat="1" x14ac:dyDescent="0.2">
      <c r="A144" s="145">
        <v>6712</v>
      </c>
      <c r="B144" s="151" t="s">
        <v>2276</v>
      </c>
      <c r="C144" s="345">
        <v>133</v>
      </c>
      <c r="D144" s="149">
        <v>33909</v>
      </c>
      <c r="E144" s="149">
        <v>584029</v>
      </c>
      <c r="F144" s="148">
        <f t="shared" si="2"/>
        <v>1722.3421510513433</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9501560</v>
      </c>
      <c r="E159" s="147">
        <f>E160+E171+E204+E223+E232+E257+E268</f>
        <v>9942085</v>
      </c>
      <c r="F159" s="150">
        <f t="shared" si="2"/>
        <v>104.6363439266815</v>
      </c>
    </row>
    <row r="160" spans="1:6" s="8" customFormat="1" x14ac:dyDescent="0.2">
      <c r="A160" s="145">
        <v>31</v>
      </c>
      <c r="B160" s="146" t="s">
        <v>431</v>
      </c>
      <c r="C160" s="345">
        <v>149</v>
      </c>
      <c r="D160" s="147">
        <f>D161+D166+D167</f>
        <v>6994124</v>
      </c>
      <c r="E160" s="147">
        <f>E161+E166+E167</f>
        <v>7271385</v>
      </c>
      <c r="F160" s="150">
        <f t="shared" si="2"/>
        <v>103.96419909055086</v>
      </c>
    </row>
    <row r="161" spans="1:6" s="8" customFormat="1" x14ac:dyDescent="0.2">
      <c r="A161" s="145">
        <v>311</v>
      </c>
      <c r="B161" s="146" t="s">
        <v>432</v>
      </c>
      <c r="C161" s="345">
        <v>150</v>
      </c>
      <c r="D161" s="147">
        <f>SUM(D162:D165)</f>
        <v>5778743</v>
      </c>
      <c r="E161" s="147">
        <f>SUM(E162:E165)</f>
        <v>5968529</v>
      </c>
      <c r="F161" s="150">
        <f t="shared" si="2"/>
        <v>103.28420903992443</v>
      </c>
    </row>
    <row r="162" spans="1:6" s="8" customFormat="1" x14ac:dyDescent="0.2">
      <c r="A162" s="145">
        <v>3111</v>
      </c>
      <c r="B162" s="146" t="s">
        <v>385</v>
      </c>
      <c r="C162" s="345">
        <v>151</v>
      </c>
      <c r="D162" s="149">
        <v>5731688</v>
      </c>
      <c r="E162" s="149">
        <v>5922581</v>
      </c>
      <c r="F162" s="148">
        <f t="shared" si="2"/>
        <v>103.33048484146381</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35256</v>
      </c>
      <c r="E164" s="149">
        <v>28156</v>
      </c>
      <c r="F164" s="148">
        <f t="shared" si="2"/>
        <v>79.861583843884731</v>
      </c>
    </row>
    <row r="165" spans="1:6" s="8" customFormat="1" x14ac:dyDescent="0.2">
      <c r="A165" s="145">
        <v>3114</v>
      </c>
      <c r="B165" s="146" t="s">
        <v>388</v>
      </c>
      <c r="C165" s="345">
        <v>154</v>
      </c>
      <c r="D165" s="149">
        <v>11799</v>
      </c>
      <c r="E165" s="149">
        <v>17792</v>
      </c>
      <c r="F165" s="148">
        <f t="shared" si="2"/>
        <v>150.7924400372913</v>
      </c>
    </row>
    <row r="166" spans="1:6" s="8" customFormat="1" x14ac:dyDescent="0.2">
      <c r="A166" s="145">
        <v>312</v>
      </c>
      <c r="B166" s="146" t="s">
        <v>1597</v>
      </c>
      <c r="C166" s="345">
        <v>155</v>
      </c>
      <c r="D166" s="149">
        <v>196752</v>
      </c>
      <c r="E166" s="149">
        <v>245271</v>
      </c>
      <c r="F166" s="148">
        <f t="shared" si="2"/>
        <v>124.65997804342524</v>
      </c>
    </row>
    <row r="167" spans="1:6" s="8" customFormat="1" x14ac:dyDescent="0.2">
      <c r="A167" s="145">
        <v>313</v>
      </c>
      <c r="B167" s="146" t="s">
        <v>2853</v>
      </c>
      <c r="C167" s="345">
        <v>156</v>
      </c>
      <c r="D167" s="147">
        <f>SUM(D168:D170)</f>
        <v>1018629</v>
      </c>
      <c r="E167" s="147">
        <f>SUM(E168:E170)</f>
        <v>1057585</v>
      </c>
      <c r="F167" s="150">
        <f t="shared" si="2"/>
        <v>103.82435607075786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867298</v>
      </c>
      <c r="E169" s="149">
        <v>900846</v>
      </c>
      <c r="F169" s="148">
        <f t="shared" si="2"/>
        <v>103.86810531097733</v>
      </c>
    </row>
    <row r="170" spans="1:6" s="8" customFormat="1" x14ac:dyDescent="0.2">
      <c r="A170" s="145">
        <v>3133</v>
      </c>
      <c r="B170" s="146" t="s">
        <v>264</v>
      </c>
      <c r="C170" s="345">
        <v>159</v>
      </c>
      <c r="D170" s="149">
        <v>151331</v>
      </c>
      <c r="E170" s="149">
        <v>156739</v>
      </c>
      <c r="F170" s="148">
        <f t="shared" si="2"/>
        <v>103.57362338185831</v>
      </c>
    </row>
    <row r="171" spans="1:6" s="8" customFormat="1" x14ac:dyDescent="0.2">
      <c r="A171" s="145">
        <v>32</v>
      </c>
      <c r="B171" s="146" t="s">
        <v>433</v>
      </c>
      <c r="C171" s="345">
        <v>160</v>
      </c>
      <c r="D171" s="147">
        <f>D172+D177+D185+D195+D196</f>
        <v>2119796</v>
      </c>
      <c r="E171" s="147">
        <f>E172+E177+E185+E195+E196</f>
        <v>2155499</v>
      </c>
      <c r="F171" s="150">
        <f t="shared" si="2"/>
        <v>101.68426584444919</v>
      </c>
    </row>
    <row r="172" spans="1:6" s="8" customFormat="1" x14ac:dyDescent="0.2">
      <c r="A172" s="145">
        <v>321</v>
      </c>
      <c r="B172" s="146" t="s">
        <v>3359</v>
      </c>
      <c r="C172" s="345">
        <v>161</v>
      </c>
      <c r="D172" s="147">
        <f>SUM(D173:D176)</f>
        <v>234039</v>
      </c>
      <c r="E172" s="147">
        <f>SUM(E173:E176)</f>
        <v>249886</v>
      </c>
      <c r="F172" s="150">
        <f t="shared" si="2"/>
        <v>106.77109370660445</v>
      </c>
    </row>
    <row r="173" spans="1:6" s="8" customFormat="1" x14ac:dyDescent="0.2">
      <c r="A173" s="145">
        <v>3211</v>
      </c>
      <c r="B173" s="146" t="s">
        <v>3243</v>
      </c>
      <c r="C173" s="345">
        <v>162</v>
      </c>
      <c r="D173" s="149">
        <v>44920</v>
      </c>
      <c r="E173" s="149">
        <v>50733</v>
      </c>
      <c r="F173" s="148">
        <f t="shared" si="2"/>
        <v>112.94078361531612</v>
      </c>
    </row>
    <row r="174" spans="1:6" s="8" customFormat="1" x14ac:dyDescent="0.2">
      <c r="A174" s="145">
        <v>3212</v>
      </c>
      <c r="B174" s="146" t="s">
        <v>108</v>
      </c>
      <c r="C174" s="345">
        <v>163</v>
      </c>
      <c r="D174" s="149">
        <v>177136</v>
      </c>
      <c r="E174" s="149">
        <v>173167</v>
      </c>
      <c r="F174" s="148">
        <f t="shared" si="2"/>
        <v>97.759348748983825</v>
      </c>
    </row>
    <row r="175" spans="1:6" s="8" customFormat="1" x14ac:dyDescent="0.2">
      <c r="A175" s="145">
        <v>3213</v>
      </c>
      <c r="B175" s="146" t="s">
        <v>2999</v>
      </c>
      <c r="C175" s="345">
        <v>164</v>
      </c>
      <c r="D175" s="149">
        <v>8095</v>
      </c>
      <c r="E175" s="149">
        <v>21112</v>
      </c>
      <c r="F175" s="148">
        <f t="shared" si="2"/>
        <v>260.80296479308214</v>
      </c>
    </row>
    <row r="176" spans="1:6" s="8" customFormat="1" x14ac:dyDescent="0.2">
      <c r="A176" s="145">
        <v>3214</v>
      </c>
      <c r="B176" s="146" t="s">
        <v>2998</v>
      </c>
      <c r="C176" s="345">
        <v>165</v>
      </c>
      <c r="D176" s="149">
        <v>3888</v>
      </c>
      <c r="E176" s="149">
        <v>4874</v>
      </c>
      <c r="F176" s="148">
        <f t="shared" si="2"/>
        <v>125.36008230452676</v>
      </c>
    </row>
    <row r="177" spans="1:6" s="8" customFormat="1" x14ac:dyDescent="0.2">
      <c r="A177" s="145">
        <v>322</v>
      </c>
      <c r="B177" s="146" t="s">
        <v>3360</v>
      </c>
      <c r="C177" s="345">
        <v>166</v>
      </c>
      <c r="D177" s="147">
        <f>SUM(D178:D184)</f>
        <v>892868</v>
      </c>
      <c r="E177" s="147">
        <f>SUM(E178:E184)</f>
        <v>882327</v>
      </c>
      <c r="F177" s="150">
        <f t="shared" si="2"/>
        <v>98.819422355824145</v>
      </c>
    </row>
    <row r="178" spans="1:6" s="8" customFormat="1" x14ac:dyDescent="0.2">
      <c r="A178" s="145">
        <v>3221</v>
      </c>
      <c r="B178" s="146" t="s">
        <v>3000</v>
      </c>
      <c r="C178" s="345">
        <v>167</v>
      </c>
      <c r="D178" s="149">
        <v>76367</v>
      </c>
      <c r="E178" s="149">
        <v>92129</v>
      </c>
      <c r="F178" s="148">
        <f t="shared" si="2"/>
        <v>120.63980515143975</v>
      </c>
    </row>
    <row r="179" spans="1:6" s="8" customFormat="1" x14ac:dyDescent="0.2">
      <c r="A179" s="145">
        <v>3222</v>
      </c>
      <c r="B179" s="146" t="s">
        <v>3001</v>
      </c>
      <c r="C179" s="345">
        <v>168</v>
      </c>
      <c r="D179" s="149">
        <v>360957</v>
      </c>
      <c r="E179" s="149">
        <v>424423</v>
      </c>
      <c r="F179" s="148">
        <f t="shared" si="2"/>
        <v>117.5827037569572</v>
      </c>
    </row>
    <row r="180" spans="1:6" s="8" customFormat="1" x14ac:dyDescent="0.2">
      <c r="A180" s="145">
        <v>3223</v>
      </c>
      <c r="B180" s="146" t="s">
        <v>3002</v>
      </c>
      <c r="C180" s="345">
        <v>169</v>
      </c>
      <c r="D180" s="149">
        <v>239056</v>
      </c>
      <c r="E180" s="149">
        <v>291428</v>
      </c>
      <c r="F180" s="148">
        <f t="shared" si="2"/>
        <v>121.90783749414362</v>
      </c>
    </row>
    <row r="181" spans="1:6" s="8" customFormat="1" x14ac:dyDescent="0.2">
      <c r="A181" s="145">
        <v>3224</v>
      </c>
      <c r="B181" s="146" t="s">
        <v>2236</v>
      </c>
      <c r="C181" s="345">
        <v>170</v>
      </c>
      <c r="D181" s="149">
        <v>199877</v>
      </c>
      <c r="E181" s="149">
        <v>54374</v>
      </c>
      <c r="F181" s="148">
        <f t="shared" si="2"/>
        <v>27.203730294130889</v>
      </c>
    </row>
    <row r="182" spans="1:6" s="8" customFormat="1" x14ac:dyDescent="0.2">
      <c r="A182" s="145">
        <v>3225</v>
      </c>
      <c r="B182" s="146" t="s">
        <v>504</v>
      </c>
      <c r="C182" s="345">
        <v>171</v>
      </c>
      <c r="D182" s="149">
        <v>8141</v>
      </c>
      <c r="E182" s="149">
        <v>14191</v>
      </c>
      <c r="F182" s="148">
        <f t="shared" si="2"/>
        <v>174.31519469352659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8470</v>
      </c>
      <c r="E184" s="149">
        <v>5782</v>
      </c>
      <c r="F184" s="148">
        <f t="shared" si="2"/>
        <v>68.264462809917362</v>
      </c>
    </row>
    <row r="185" spans="1:6" s="8" customFormat="1" x14ac:dyDescent="0.2">
      <c r="A185" s="145">
        <v>323</v>
      </c>
      <c r="B185" s="146" t="s">
        <v>2312</v>
      </c>
      <c r="C185" s="345">
        <v>174</v>
      </c>
      <c r="D185" s="147">
        <f>SUM(D186:D194)</f>
        <v>574355</v>
      </c>
      <c r="E185" s="147">
        <f>SUM(E186:E194)</f>
        <v>812540</v>
      </c>
      <c r="F185" s="150">
        <f t="shared" si="2"/>
        <v>141.46999677899558</v>
      </c>
    </row>
    <row r="186" spans="1:6" s="8" customFormat="1" x14ac:dyDescent="0.2">
      <c r="A186" s="145">
        <v>3231</v>
      </c>
      <c r="B186" s="146" t="s">
        <v>855</v>
      </c>
      <c r="C186" s="345">
        <v>175</v>
      </c>
      <c r="D186" s="149">
        <v>68407</v>
      </c>
      <c r="E186" s="149">
        <v>55331</v>
      </c>
      <c r="F186" s="148">
        <f t="shared" si="2"/>
        <v>80.884997149414531</v>
      </c>
    </row>
    <row r="187" spans="1:6" s="8" customFormat="1" x14ac:dyDescent="0.2">
      <c r="A187" s="145">
        <v>3232</v>
      </c>
      <c r="B187" s="146" t="s">
        <v>3870</v>
      </c>
      <c r="C187" s="345">
        <v>176</v>
      </c>
      <c r="D187" s="149">
        <v>170488</v>
      </c>
      <c r="E187" s="149">
        <v>447340</v>
      </c>
      <c r="F187" s="148">
        <f t="shared" si="2"/>
        <v>262.38796865468538</v>
      </c>
    </row>
    <row r="188" spans="1:6" s="8" customFormat="1" x14ac:dyDescent="0.2">
      <c r="A188" s="145">
        <v>3233</v>
      </c>
      <c r="B188" s="146" t="s">
        <v>3871</v>
      </c>
      <c r="C188" s="345">
        <v>177</v>
      </c>
      <c r="D188" s="149">
        <v>7715</v>
      </c>
      <c r="E188" s="149">
        <v>2082</v>
      </c>
      <c r="F188" s="148">
        <f t="shared" si="2"/>
        <v>26.986390149060274</v>
      </c>
    </row>
    <row r="189" spans="1:6" s="8" customFormat="1" x14ac:dyDescent="0.2">
      <c r="A189" s="145">
        <v>3234</v>
      </c>
      <c r="B189" s="146" t="s">
        <v>3872</v>
      </c>
      <c r="C189" s="345">
        <v>178</v>
      </c>
      <c r="D189" s="149">
        <v>94382</v>
      </c>
      <c r="E189" s="149">
        <v>111836</v>
      </c>
      <c r="F189" s="148">
        <f t="shared" si="2"/>
        <v>118.49293297450785</v>
      </c>
    </row>
    <row r="190" spans="1:6" s="8" customFormat="1" x14ac:dyDescent="0.2">
      <c r="A190" s="145">
        <v>3235</v>
      </c>
      <c r="B190" s="146" t="s">
        <v>3873</v>
      </c>
      <c r="C190" s="345">
        <v>179</v>
      </c>
      <c r="D190" s="149">
        <v>128743</v>
      </c>
      <c r="E190" s="149">
        <v>80718</v>
      </c>
      <c r="F190" s="148">
        <f t="shared" si="2"/>
        <v>62.69700100199622</v>
      </c>
    </row>
    <row r="191" spans="1:6" s="8" customFormat="1" x14ac:dyDescent="0.2">
      <c r="A191" s="145">
        <v>3236</v>
      </c>
      <c r="B191" s="146" t="s">
        <v>3874</v>
      </c>
      <c r="C191" s="345">
        <v>180</v>
      </c>
      <c r="D191" s="149">
        <v>8830</v>
      </c>
      <c r="E191" s="149">
        <v>14853</v>
      </c>
      <c r="F191" s="148">
        <f t="shared" si="2"/>
        <v>168.21064552661383</v>
      </c>
    </row>
    <row r="192" spans="1:6" s="8" customFormat="1" x14ac:dyDescent="0.2">
      <c r="A192" s="145">
        <v>3237</v>
      </c>
      <c r="B192" s="146" t="s">
        <v>3875</v>
      </c>
      <c r="C192" s="345">
        <v>181</v>
      </c>
      <c r="D192" s="149">
        <v>57680</v>
      </c>
      <c r="E192" s="149">
        <v>83273</v>
      </c>
      <c r="F192" s="148">
        <f t="shared" si="2"/>
        <v>144.37066574202498</v>
      </c>
    </row>
    <row r="193" spans="1:6" s="8" customFormat="1" x14ac:dyDescent="0.2">
      <c r="A193" s="145">
        <v>3238</v>
      </c>
      <c r="B193" s="146" t="s">
        <v>702</v>
      </c>
      <c r="C193" s="345">
        <v>182</v>
      </c>
      <c r="D193" s="149">
        <v>7438</v>
      </c>
      <c r="E193" s="149">
        <v>10800</v>
      </c>
      <c r="F193" s="148">
        <f t="shared" si="2"/>
        <v>145.20032266738369</v>
      </c>
    </row>
    <row r="194" spans="1:6" s="8" customFormat="1" x14ac:dyDescent="0.2">
      <c r="A194" s="145">
        <v>3239</v>
      </c>
      <c r="B194" s="146" t="s">
        <v>703</v>
      </c>
      <c r="C194" s="345">
        <v>183</v>
      </c>
      <c r="D194" s="149">
        <v>30672</v>
      </c>
      <c r="E194" s="149">
        <v>6307</v>
      </c>
      <c r="F194" s="148">
        <f t="shared" si="2"/>
        <v>20.562728221178926</v>
      </c>
    </row>
    <row r="195" spans="1:6" s="8" customFormat="1" x14ac:dyDescent="0.2">
      <c r="A195" s="145">
        <v>324</v>
      </c>
      <c r="B195" s="146" t="s">
        <v>3584</v>
      </c>
      <c r="C195" s="345">
        <v>184</v>
      </c>
      <c r="D195" s="149">
        <v>31639</v>
      </c>
      <c r="E195" s="149">
        <v>2637</v>
      </c>
      <c r="F195" s="148">
        <f t="shared" si="2"/>
        <v>8.3346502733967576</v>
      </c>
    </row>
    <row r="196" spans="1:6" s="8" customFormat="1" x14ac:dyDescent="0.2">
      <c r="A196" s="145">
        <v>329</v>
      </c>
      <c r="B196" s="146" t="s">
        <v>434</v>
      </c>
      <c r="C196" s="345">
        <v>185</v>
      </c>
      <c r="D196" s="147">
        <f>SUM(D197:D203)</f>
        <v>386895</v>
      </c>
      <c r="E196" s="147">
        <f>SUM(E197:E203)</f>
        <v>208109</v>
      </c>
      <c r="F196" s="150">
        <f t="shared" si="2"/>
        <v>53.789529458897114</v>
      </c>
    </row>
    <row r="197" spans="1:6" s="8" customFormat="1" x14ac:dyDescent="0.2">
      <c r="A197" s="145">
        <v>3291</v>
      </c>
      <c r="B197" s="151" t="s">
        <v>1965</v>
      </c>
      <c r="C197" s="345">
        <v>186</v>
      </c>
      <c r="D197" s="149">
        <v>55459</v>
      </c>
      <c r="E197" s="149">
        <v>68419</v>
      </c>
      <c r="F197" s="148">
        <f t="shared" si="2"/>
        <v>123.36861465226563</v>
      </c>
    </row>
    <row r="198" spans="1:6" s="8" customFormat="1" x14ac:dyDescent="0.2">
      <c r="A198" s="145">
        <v>3292</v>
      </c>
      <c r="B198" s="146" t="s">
        <v>1966</v>
      </c>
      <c r="C198" s="345">
        <v>187</v>
      </c>
      <c r="D198" s="149">
        <v>10833</v>
      </c>
      <c r="E198" s="149">
        <v>12019</v>
      </c>
      <c r="F198" s="148">
        <f t="shared" si="2"/>
        <v>110.94802917012831</v>
      </c>
    </row>
    <row r="199" spans="1:6" s="8" customFormat="1" x14ac:dyDescent="0.2">
      <c r="A199" s="145">
        <v>3293</v>
      </c>
      <c r="B199" s="146" t="s">
        <v>1967</v>
      </c>
      <c r="C199" s="345">
        <v>188</v>
      </c>
      <c r="D199" s="149">
        <v>12489</v>
      </c>
      <c r="E199" s="149">
        <v>2340</v>
      </c>
      <c r="F199" s="148">
        <f t="shared" si="2"/>
        <v>18.736488109536392</v>
      </c>
    </row>
    <row r="200" spans="1:6" s="8" customFormat="1" x14ac:dyDescent="0.2">
      <c r="A200" s="145">
        <v>3294</v>
      </c>
      <c r="B200" s="146" t="s">
        <v>2313</v>
      </c>
      <c r="C200" s="345">
        <v>189</v>
      </c>
      <c r="D200" s="149">
        <v>4200</v>
      </c>
      <c r="E200" s="149">
        <v>4500</v>
      </c>
      <c r="F200" s="148">
        <f t="shared" si="2"/>
        <v>107.14285714285714</v>
      </c>
    </row>
    <row r="201" spans="1:6" s="8" customFormat="1" x14ac:dyDescent="0.2">
      <c r="A201" s="145">
        <v>3295</v>
      </c>
      <c r="B201" s="146" t="s">
        <v>3585</v>
      </c>
      <c r="C201" s="345">
        <v>190</v>
      </c>
      <c r="D201" s="149">
        <v>1262</v>
      </c>
      <c r="E201" s="149"/>
      <c r="F201" s="148">
        <f t="shared" si="2"/>
        <v>0</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302652</v>
      </c>
      <c r="E203" s="149">
        <v>120831</v>
      </c>
      <c r="F203" s="148">
        <f t="shared" si="2"/>
        <v>39.924071210499186</v>
      </c>
    </row>
    <row r="204" spans="1:6" s="8" customFormat="1" x14ac:dyDescent="0.2">
      <c r="A204" s="145">
        <v>34</v>
      </c>
      <c r="B204" s="151" t="s">
        <v>435</v>
      </c>
      <c r="C204" s="345">
        <v>193</v>
      </c>
      <c r="D204" s="147">
        <f>D205+D210+D218</f>
        <v>8835</v>
      </c>
      <c r="E204" s="147">
        <f>E205+E210+E218</f>
        <v>9534</v>
      </c>
      <c r="F204" s="150">
        <f t="shared" si="2"/>
        <v>107.91171477079797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8835</v>
      </c>
      <c r="E218" s="147">
        <f>SUM(E219:E222)</f>
        <v>9534</v>
      </c>
      <c r="F218" s="150">
        <f t="shared" si="3"/>
        <v>107.91171477079797</v>
      </c>
    </row>
    <row r="219" spans="1:6" s="8" customFormat="1" x14ac:dyDescent="0.2">
      <c r="A219" s="145">
        <v>3431</v>
      </c>
      <c r="B219" s="151" t="s">
        <v>3587</v>
      </c>
      <c r="C219" s="345">
        <v>208</v>
      </c>
      <c r="D219" s="149">
        <v>8786</v>
      </c>
      <c r="E219" s="149">
        <v>9486</v>
      </c>
      <c r="F219" s="148">
        <f t="shared" si="3"/>
        <v>107.96722057819257</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49</v>
      </c>
      <c r="E221" s="149">
        <v>48</v>
      </c>
      <c r="F221" s="148">
        <f t="shared" si="3"/>
        <v>97.959183673469383</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378805</v>
      </c>
      <c r="E257" s="147">
        <f>E258+E264</f>
        <v>505667</v>
      </c>
      <c r="F257" s="150">
        <f t="shared" si="3"/>
        <v>133.49005424954791</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378805</v>
      </c>
      <c r="E264" s="147">
        <f>SUM(E265:E267)</f>
        <v>505667</v>
      </c>
      <c r="F264" s="150">
        <f t="shared" si="3"/>
        <v>133.49005424954791</v>
      </c>
    </row>
    <row r="265" spans="1:6" s="8" customFormat="1" x14ac:dyDescent="0.2">
      <c r="A265" s="145">
        <v>3721</v>
      </c>
      <c r="B265" s="146" t="s">
        <v>1066</v>
      </c>
      <c r="C265" s="345">
        <v>254</v>
      </c>
      <c r="D265" s="149">
        <v>1280</v>
      </c>
      <c r="E265" s="149">
        <v>2040</v>
      </c>
      <c r="F265" s="148">
        <f t="shared" si="3"/>
        <v>159.375</v>
      </c>
    </row>
    <row r="266" spans="1:6" s="8" customFormat="1" x14ac:dyDescent="0.2">
      <c r="A266" s="145">
        <v>3722</v>
      </c>
      <c r="B266" s="146" t="s">
        <v>1065</v>
      </c>
      <c r="C266" s="345">
        <v>255</v>
      </c>
      <c r="D266" s="149">
        <v>377525</v>
      </c>
      <c r="E266" s="149">
        <v>503627</v>
      </c>
      <c r="F266" s="148">
        <f t="shared" si="3"/>
        <v>133.40229123899078</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9501560</v>
      </c>
      <c r="E292" s="147">
        <f>E159-E290+E291</f>
        <v>9942085</v>
      </c>
      <c r="F292" s="150">
        <f t="shared" si="4"/>
        <v>104.6363439266815</v>
      </c>
    </row>
    <row r="293" spans="1:6" s="8" customFormat="1" x14ac:dyDescent="0.2">
      <c r="A293" s="145" t="s">
        <v>1215</v>
      </c>
      <c r="B293" s="146" t="s">
        <v>3441</v>
      </c>
      <c r="C293" s="345">
        <v>282</v>
      </c>
      <c r="D293" s="147">
        <f>IF(D12&gt;=D292,D12-D292,0)</f>
        <v>80129</v>
      </c>
      <c r="E293" s="147">
        <f>IF(E12&gt;=E292,E12-E292,0)</f>
        <v>604834</v>
      </c>
      <c r="F293" s="150">
        <f t="shared" si="4"/>
        <v>754.82534413258622</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227879</v>
      </c>
      <c r="E295" s="149">
        <v>160258</v>
      </c>
      <c r="F295" s="148">
        <f t="shared" si="4"/>
        <v>70.325918579597072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4680</v>
      </c>
      <c r="E297" s="149">
        <v>44284</v>
      </c>
      <c r="F297" s="148">
        <f t="shared" si="4"/>
        <v>946.23931623931628</v>
      </c>
    </row>
    <row r="298" spans="1:6" s="8" customFormat="1" x14ac:dyDescent="0.2">
      <c r="A298" s="145">
        <v>9661</v>
      </c>
      <c r="B298" s="146" t="s">
        <v>2651</v>
      </c>
      <c r="C298" s="345">
        <v>287</v>
      </c>
      <c r="D298" s="149">
        <v>4680</v>
      </c>
      <c r="E298" s="149">
        <v>10486</v>
      </c>
      <c r="F298" s="148">
        <f t="shared" si="4"/>
        <v>224.05982905982907</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1988</v>
      </c>
      <c r="E301" s="147">
        <f>E302+E314+E347+E351</f>
        <v>1824</v>
      </c>
      <c r="F301" s="150">
        <f t="shared" ref="F301:F364" si="5">IF(D301&lt;&gt;0,IF(E301/D301&gt;=100,"&gt;&gt;100",E301/D301*100),"-")</f>
        <v>91.75050301810866</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1988</v>
      </c>
      <c r="E314" s="147">
        <f>E315+E320+E329+E334+E339+E342</f>
        <v>1824</v>
      </c>
      <c r="F314" s="150">
        <f t="shared" si="5"/>
        <v>91.75050301810866</v>
      </c>
    </row>
    <row r="315" spans="1:6" s="8" customFormat="1" x14ac:dyDescent="0.2">
      <c r="A315" s="145">
        <v>721</v>
      </c>
      <c r="B315" s="146" t="s">
        <v>3242</v>
      </c>
      <c r="C315" s="345">
        <v>303</v>
      </c>
      <c r="D315" s="147">
        <f>SUM(D316:D319)</f>
        <v>1988</v>
      </c>
      <c r="E315" s="147">
        <f>SUM(E316:E319)</f>
        <v>1824</v>
      </c>
      <c r="F315" s="150">
        <f t="shared" si="5"/>
        <v>91.75050301810866</v>
      </c>
    </row>
    <row r="316" spans="1:6" s="8" customFormat="1" x14ac:dyDescent="0.2">
      <c r="A316" s="145">
        <v>7211</v>
      </c>
      <c r="B316" s="146" t="s">
        <v>382</v>
      </c>
      <c r="C316" s="345">
        <v>304</v>
      </c>
      <c r="D316" s="149">
        <v>1988</v>
      </c>
      <c r="E316" s="149">
        <v>1824</v>
      </c>
      <c r="F316" s="148">
        <f t="shared" si="5"/>
        <v>91.75050301810866</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141991</v>
      </c>
      <c r="E353" s="147">
        <f>E354+E366+E399+E403+E405</f>
        <v>646207</v>
      </c>
      <c r="F353" s="150">
        <f t="shared" si="5"/>
        <v>455.10419674486411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141991</v>
      </c>
      <c r="E366" s="147">
        <f>E367+E372+E381+E386+E391+E394</f>
        <v>646207</v>
      </c>
      <c r="F366" s="150">
        <f t="shared" si="6"/>
        <v>455.10419674486411</v>
      </c>
    </row>
    <row r="367" spans="1:6" s="8" customFormat="1" x14ac:dyDescent="0.2">
      <c r="A367" s="145">
        <v>421</v>
      </c>
      <c r="B367" s="146" t="s">
        <v>1980</v>
      </c>
      <c r="C367" s="345">
        <v>355</v>
      </c>
      <c r="D367" s="147">
        <f>SUM(D368:D371)</f>
        <v>29400</v>
      </c>
      <c r="E367" s="147">
        <f>SUM(E368:E371)</f>
        <v>527005</v>
      </c>
      <c r="F367" s="150">
        <f t="shared" si="6"/>
        <v>1792.5340136054424</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v>29400</v>
      </c>
      <c r="E369" s="149">
        <v>527005</v>
      </c>
      <c r="F369" s="148">
        <f t="shared" si="6"/>
        <v>1792.5340136054424</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112591</v>
      </c>
      <c r="E372" s="147">
        <f>SUM(E373:E380)</f>
        <v>107914</v>
      </c>
      <c r="F372" s="150">
        <f t="shared" si="6"/>
        <v>95.846026769457595</v>
      </c>
    </row>
    <row r="373" spans="1:6" s="8" customFormat="1" x14ac:dyDescent="0.2">
      <c r="A373" s="145">
        <v>4221</v>
      </c>
      <c r="B373" s="146" t="s">
        <v>3941</v>
      </c>
      <c r="C373" s="345">
        <v>361</v>
      </c>
      <c r="D373" s="149">
        <v>111891</v>
      </c>
      <c r="E373" s="149">
        <v>95229</v>
      </c>
      <c r="F373" s="148">
        <f t="shared" si="6"/>
        <v>85.108721881116452</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v>1713</v>
      </c>
      <c r="F378" s="148" t="str">
        <f t="shared" si="6"/>
        <v>-</v>
      </c>
    </row>
    <row r="379" spans="1:6" s="8" customFormat="1" x14ac:dyDescent="0.2">
      <c r="A379" s="145">
        <v>4227</v>
      </c>
      <c r="B379" s="151" t="s">
        <v>3947</v>
      </c>
      <c r="C379" s="345">
        <v>367</v>
      </c>
      <c r="D379" s="149">
        <v>700</v>
      </c>
      <c r="E379" s="149">
        <v>10972</v>
      </c>
      <c r="F379" s="148">
        <f t="shared" si="6"/>
        <v>1567.4285714285713</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11288</v>
      </c>
      <c r="F386" s="150" t="str">
        <f t="shared" si="6"/>
        <v>-</v>
      </c>
    </row>
    <row r="387" spans="1:6" s="8" customFormat="1" x14ac:dyDescent="0.2">
      <c r="A387" s="145">
        <v>4241</v>
      </c>
      <c r="B387" s="146" t="s">
        <v>2886</v>
      </c>
      <c r="C387" s="345">
        <v>375</v>
      </c>
      <c r="D387" s="149"/>
      <c r="E387" s="149">
        <v>11288</v>
      </c>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140003</v>
      </c>
      <c r="E411" s="147">
        <f>IF(E353&gt;=E301, E353-E301, 0)</f>
        <v>644383</v>
      </c>
      <c r="F411" s="150">
        <f t="shared" si="6"/>
        <v>460.26370863481498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163398</v>
      </c>
      <c r="E413" s="149">
        <v>155651</v>
      </c>
      <c r="F413" s="148">
        <f t="shared" si="6"/>
        <v>95.258815897379407</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9583677</v>
      </c>
      <c r="E415" s="147">
        <f>E12+E301</f>
        <v>10548743</v>
      </c>
      <c r="F415" s="150">
        <f t="shared" si="6"/>
        <v>110.06989279793132</v>
      </c>
    </row>
    <row r="416" spans="1:6" s="8" customFormat="1" x14ac:dyDescent="0.2">
      <c r="A416" s="145" t="s">
        <v>1215</v>
      </c>
      <c r="B416" s="146" t="s">
        <v>1993</v>
      </c>
      <c r="C416" s="345">
        <v>404</v>
      </c>
      <c r="D416" s="147">
        <f>D292+D353</f>
        <v>9643551</v>
      </c>
      <c r="E416" s="147">
        <f>E292+E353</f>
        <v>10588292</v>
      </c>
      <c r="F416" s="150">
        <f t="shared" si="6"/>
        <v>109.79660915361987</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59874</v>
      </c>
      <c r="E418" s="147">
        <f>IF(E416&gt;=E415,E416-E415,0)</f>
        <v>39549</v>
      </c>
      <c r="F418" s="150">
        <f t="shared" si="6"/>
        <v>66.053712796873427</v>
      </c>
    </row>
    <row r="419" spans="1:6" s="8" customFormat="1" x14ac:dyDescent="0.2">
      <c r="A419" s="160" t="s">
        <v>1592</v>
      </c>
      <c r="B419" s="151" t="s">
        <v>1996</v>
      </c>
      <c r="C419" s="345">
        <v>407</v>
      </c>
      <c r="D419" s="147">
        <f>IF(D295-D296+D412-D413&gt;=0,D295-D296+D412-D413,0)</f>
        <v>64481</v>
      </c>
      <c r="E419" s="147">
        <f>IF(E295-E296+E412-E413&gt;=0,E295-E296+E412-E413,0)</f>
        <v>4607</v>
      </c>
      <c r="F419" s="150">
        <f t="shared" si="6"/>
        <v>7.1447403110993939</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4680</v>
      </c>
      <c r="E421" s="161">
        <f>E297+E414</f>
        <v>44284</v>
      </c>
      <c r="F421" s="162">
        <f t="shared" si="6"/>
        <v>946.23931623931628</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9583677</v>
      </c>
      <c r="E642" s="147">
        <f>E415+E423</f>
        <v>10548743</v>
      </c>
      <c r="F642" s="148">
        <f t="shared" si="10"/>
        <v>110.06989279793132</v>
      </c>
    </row>
    <row r="643" spans="1:6" s="8" customFormat="1" x14ac:dyDescent="0.2">
      <c r="A643" s="145" t="s">
        <v>1215</v>
      </c>
      <c r="B643" s="146" t="s">
        <v>1246</v>
      </c>
      <c r="C643" s="345">
        <v>630</v>
      </c>
      <c r="D643" s="147">
        <f>D416+D531</f>
        <v>9643551</v>
      </c>
      <c r="E643" s="147">
        <f>E416+E531</f>
        <v>10588292</v>
      </c>
      <c r="F643" s="148">
        <f t="shared" si="10"/>
        <v>109.79660915361987</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59874</v>
      </c>
      <c r="E645" s="147">
        <f>IF(E643&gt;=E642,E643-E642,0)</f>
        <v>39549</v>
      </c>
      <c r="F645" s="148">
        <f t="shared" si="10"/>
        <v>66.053712796873427</v>
      </c>
    </row>
    <row r="646" spans="1:6" s="8" customFormat="1" x14ac:dyDescent="0.2">
      <c r="A646" s="160" t="s">
        <v>2741</v>
      </c>
      <c r="B646" s="146" t="s">
        <v>1249</v>
      </c>
      <c r="C646" s="345">
        <v>633</v>
      </c>
      <c r="D646" s="147">
        <f>IF(D419-D420+D640-D641&gt;=0,D419-D420+D640-D641,0)</f>
        <v>64481</v>
      </c>
      <c r="E646" s="147">
        <f>IF(E419-E420+E640-E641&gt;=0,E419-E420+E640-E641,0)</f>
        <v>4607</v>
      </c>
      <c r="F646" s="148">
        <f t="shared" si="10"/>
        <v>7.1447403110993939</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4607</v>
      </c>
      <c r="E648" s="147">
        <f>IF(E644+E646-E645-E647&gt;=0,E644+E646-E645-E647,0)</f>
        <v>0</v>
      </c>
      <c r="F648" s="148">
        <f t="shared" si="10"/>
        <v>0</v>
      </c>
    </row>
    <row r="649" spans="1:6" s="8" customFormat="1" x14ac:dyDescent="0.2">
      <c r="A649" s="145" t="s">
        <v>1215</v>
      </c>
      <c r="B649" s="146" t="s">
        <v>176</v>
      </c>
      <c r="C649" s="345">
        <v>636</v>
      </c>
      <c r="D649" s="147">
        <f>IF(D645+D647-D644-D646&gt;=0,D645+D647-D644-D646,0)</f>
        <v>0</v>
      </c>
      <c r="E649" s="147">
        <f>IF(E645+E647-E644-E646&gt;=0,E645+E647-E644-E646,0)</f>
        <v>34942</v>
      </c>
      <c r="F649" s="148" t="str">
        <f t="shared" si="10"/>
        <v>-</v>
      </c>
    </row>
    <row r="650" spans="1:6" s="8" customFormat="1" ht="24" x14ac:dyDescent="0.2">
      <c r="A650" s="156" t="s">
        <v>3810</v>
      </c>
      <c r="B650" s="157" t="s">
        <v>177</v>
      </c>
      <c r="C650" s="347">
        <v>637</v>
      </c>
      <c r="D650" s="158">
        <v>650322</v>
      </c>
      <c r="E650" s="158">
        <v>649857</v>
      </c>
      <c r="F650" s="159">
        <f t="shared" si="10"/>
        <v>99.928496959967532</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204534</v>
      </c>
      <c r="E652" s="149">
        <v>254304</v>
      </c>
      <c r="F652" s="148">
        <f t="shared" ref="F652:F677" si="11">IF(D652&lt;&gt;0,IF(E652/D652&gt;=100,"&gt;&gt;100",E652/D652*100),"-")</f>
        <v>124.33336266830943</v>
      </c>
    </row>
    <row r="653" spans="1:6" s="8" customFormat="1" x14ac:dyDescent="0.2">
      <c r="A653" s="145" t="s">
        <v>1208</v>
      </c>
      <c r="B653" s="146" t="s">
        <v>2750</v>
      </c>
      <c r="C653" s="345">
        <v>639</v>
      </c>
      <c r="D653" s="149">
        <v>2633208</v>
      </c>
      <c r="E653" s="149">
        <v>2696173</v>
      </c>
      <c r="F653" s="148">
        <f t="shared" si="11"/>
        <v>102.39118975789228</v>
      </c>
    </row>
    <row r="654" spans="1:6" s="8" customFormat="1" x14ac:dyDescent="0.2">
      <c r="A654" s="145" t="s">
        <v>1209</v>
      </c>
      <c r="B654" s="146" t="s">
        <v>3586</v>
      </c>
      <c r="C654" s="345">
        <v>640</v>
      </c>
      <c r="D654" s="149">
        <v>2583438</v>
      </c>
      <c r="E654" s="149">
        <v>2525833</v>
      </c>
      <c r="F654" s="148">
        <f t="shared" si="11"/>
        <v>97.770219374337614</v>
      </c>
    </row>
    <row r="655" spans="1:6" s="8" customFormat="1" x14ac:dyDescent="0.2">
      <c r="A655" s="145">
        <v>11</v>
      </c>
      <c r="B655" s="146" t="s">
        <v>181</v>
      </c>
      <c r="C655" s="345">
        <v>641</v>
      </c>
      <c r="D655" s="147">
        <f>+D652+D653-D654</f>
        <v>254304</v>
      </c>
      <c r="E655" s="147">
        <f>+E652+E653-E654</f>
        <v>424644</v>
      </c>
      <c r="F655" s="150">
        <f t="shared" si="11"/>
        <v>166.98282370705925</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65</v>
      </c>
      <c r="E657" s="149">
        <v>65</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64</v>
      </c>
      <c r="E659" s="149">
        <v>64</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74993</v>
      </c>
      <c r="F672" s="148">
        <f t="shared" si="11"/>
        <v>1062.5247945593653</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6646827</v>
      </c>
      <c r="E678" s="149">
        <v>6856844</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v>43000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653023</v>
      </c>
      <c r="E698" s="149">
        <v>644110</v>
      </c>
      <c r="F698" s="148">
        <f t="shared" si="12"/>
        <v>98.635116986691131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63006</v>
      </c>
      <c r="E700" s="149"/>
      <c r="F700" s="148"/>
    </row>
    <row r="701" spans="1:6" s="8" customFormat="1" x14ac:dyDescent="0.2">
      <c r="A701" s="145">
        <v>31214</v>
      </c>
      <c r="B701" s="146" t="s">
        <v>3796</v>
      </c>
      <c r="C701" s="345">
        <v>687</v>
      </c>
      <c r="D701" s="149">
        <v>15945</v>
      </c>
      <c r="E701" s="149">
        <v>45456</v>
      </c>
      <c r="F701" s="148">
        <f>IF(D701&lt;&gt;0,IF(E701/D701&gt;=100,"&gt;&gt;100",E701/D701*100),"-")</f>
        <v>285.07996237064913</v>
      </c>
    </row>
    <row r="702" spans="1:6" s="8" customFormat="1" x14ac:dyDescent="0.2">
      <c r="A702" s="145">
        <v>31215</v>
      </c>
      <c r="B702" s="146" t="s">
        <v>1641</v>
      </c>
      <c r="C702" s="345">
        <v>688</v>
      </c>
      <c r="D702" s="149">
        <v>3554</v>
      </c>
      <c r="E702" s="149">
        <v>35777</v>
      </c>
      <c r="F702" s="148">
        <f>IF(D702&lt;&gt;0,IF(E702/D702&gt;=100,"&gt;&gt;100",E702/D702*100),"-")</f>
        <v>1006.6685424873382</v>
      </c>
    </row>
    <row r="703" spans="1:6" s="8" customFormat="1" x14ac:dyDescent="0.2">
      <c r="A703" s="145">
        <v>32121</v>
      </c>
      <c r="B703" s="146" t="s">
        <v>3797</v>
      </c>
      <c r="C703" s="345">
        <v>689</v>
      </c>
      <c r="D703" s="149">
        <v>177136</v>
      </c>
      <c r="E703" s="149">
        <v>173167</v>
      </c>
      <c r="F703" s="148">
        <f>IF(D703&lt;&gt;0,IF(E703/D703&gt;=100,"&gt;&gt;100",E703/D703*100),"-")</f>
        <v>97.759348748983825</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8830</v>
      </c>
      <c r="E705" s="149">
        <v>10000</v>
      </c>
      <c r="F705" s="148">
        <f>IF(D705&lt;&gt;0,IF(E705/D705&gt;=100,"&gt;&gt;100",E705/D705*100),"-")</f>
        <v>113.25028312570782</v>
      </c>
    </row>
    <row r="706" spans="1:6" s="8" customFormat="1" x14ac:dyDescent="0.2">
      <c r="A706" s="145" t="s">
        <v>3798</v>
      </c>
      <c r="B706" s="146" t="s">
        <v>3799</v>
      </c>
      <c r="C706" s="345">
        <v>692</v>
      </c>
      <c r="D706" s="149">
        <v>5953</v>
      </c>
      <c r="E706" s="149">
        <v>3634</v>
      </c>
      <c r="F706" s="148">
        <f>IF(D706&lt;&gt;0,IF(E706/D706&gt;=100,"&gt;&gt;100",E706/D706*100),"-")</f>
        <v>61.044851335461118</v>
      </c>
    </row>
    <row r="707" spans="1:6" s="8" customFormat="1" x14ac:dyDescent="0.2">
      <c r="A707" s="145" t="s">
        <v>3800</v>
      </c>
      <c r="B707" s="146" t="s">
        <v>3801</v>
      </c>
      <c r="C707" s="345">
        <v>693</v>
      </c>
      <c r="D707" s="149">
        <v>10292</v>
      </c>
      <c r="E707" s="149">
        <v>40990</v>
      </c>
      <c r="F707" s="148">
        <f>IF(D707&lt;&gt;0,IF(E707/D707&gt;=100,"&gt;&gt;100",E707/D707*100),"-")</f>
        <v>398.27050136027981</v>
      </c>
    </row>
    <row r="708" spans="1:6" s="8" customFormat="1" x14ac:dyDescent="0.2">
      <c r="A708" s="145" t="s">
        <v>136</v>
      </c>
      <c r="B708" s="146" t="s">
        <v>1134</v>
      </c>
      <c r="C708" s="345">
        <v>694</v>
      </c>
      <c r="D708" s="149">
        <v>41434</v>
      </c>
      <c r="E708" s="149">
        <v>35949</v>
      </c>
      <c r="F708" s="148">
        <f>IF(D708&lt;&gt;0,IF(E708/D708&gt;=100,"&gt;&gt;100",E708/D708*100),"-")</f>
        <v>86.762079451658053</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55459</v>
      </c>
      <c r="E710" s="149">
        <v>68418</v>
      </c>
      <c r="F710" s="148">
        <f t="shared" ref="F710:F773" si="13">IF(D710&lt;&gt;0,IF(E710/D710&gt;=100,"&gt;&gt;100",E710/D710*100),"-")</f>
        <v>123.36681151841901</v>
      </c>
    </row>
    <row r="711" spans="1:6" s="8" customFormat="1" x14ac:dyDescent="0.2">
      <c r="A711" s="145" t="s">
        <v>1135</v>
      </c>
      <c r="B711" s="146" t="s">
        <v>1136</v>
      </c>
      <c r="C711" s="345">
        <v>697</v>
      </c>
      <c r="D711" s="149">
        <v>10750</v>
      </c>
      <c r="E711" s="149">
        <v>12019</v>
      </c>
      <c r="F711" s="148">
        <f t="shared" si="13"/>
        <v>111.80465116279071</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v>1280</v>
      </c>
      <c r="E793" s="149">
        <v>2040</v>
      </c>
      <c r="F793" s="148">
        <f t="shared" si="14"/>
        <v>159.375</v>
      </c>
    </row>
    <row r="794" spans="1:6" s="8" customFormat="1" x14ac:dyDescent="0.2">
      <c r="A794" s="145">
        <v>37221</v>
      </c>
      <c r="B794" s="146" t="s">
        <v>3792</v>
      </c>
      <c r="C794" s="345">
        <v>780</v>
      </c>
      <c r="D794" s="149">
        <v>358306</v>
      </c>
      <c r="E794" s="149">
        <v>503627</v>
      </c>
      <c r="F794" s="148">
        <f t="shared" si="14"/>
        <v>140.55779138501728</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19219</v>
      </c>
      <c r="E798" s="149"/>
      <c r="F798" s="148">
        <f t="shared" si="14"/>
        <v>0</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RENATA BIŠĆAN</v>
      </c>
      <c r="D995" s="293"/>
      <c r="E995" s="293"/>
    </row>
    <row r="996" spans="1:5" ht="15" customHeight="1" x14ac:dyDescent="0.2">
      <c r="A996" s="291" t="str">
        <f>IF(RefStr!H27="","Telefon za kontakt: _________________","Telefon za kontakt: " &amp; RefStr!H27)</f>
        <v>Telefon za kontakt: 01 36491879</v>
      </c>
      <c r="C996" s="292"/>
    </row>
    <row r="997" spans="1:5" ht="15" customHeight="1" x14ac:dyDescent="0.2">
      <c r="A997" s="291" t="str">
        <f>IF(RefStr!H33="","Odgovorna osoba: _____________________________","Odgovorna osoba: " &amp; RefStr!H33)</f>
        <v>Odgovorna osoba: Jelena Ivaci</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99" sqref="E29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15251</v>
      </c>
      <c r="C4" s="429"/>
      <c r="D4" s="429"/>
      <c r="E4" s="430">
        <f>SUM(Skriveni!G977:G1286)</f>
        <v>15319233.649</v>
      </c>
      <c r="F4" s="431"/>
    </row>
    <row r="5" spans="1:6" ht="15" customHeight="1" x14ac:dyDescent="0.2">
      <c r="B5" s="428" t="str">
        <f>"Naziv: "&amp;IF(RefStr!B10&lt;&gt;"",RefStr!B10,"_______________________________________")</f>
        <v>Naziv: OŠ BANA JOSIPA JELAČIĆA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3743052</v>
      </c>
      <c r="E12" s="96">
        <f>E13+E74</f>
        <v>4176983</v>
      </c>
      <c r="F12" s="123">
        <f t="shared" ref="F12:F75" si="0">IF(D12&gt;0,IF(E12/D12&gt;=100,"&gt;&gt;100",E12/D12*100),"-")</f>
        <v>111.5929727933248</v>
      </c>
    </row>
    <row r="13" spans="1:6" s="3" customFormat="1" x14ac:dyDescent="0.2">
      <c r="A13" s="132">
        <v>0</v>
      </c>
      <c r="B13" s="314" t="s">
        <v>521</v>
      </c>
      <c r="C13" s="303">
        <v>2</v>
      </c>
      <c r="D13" s="97">
        <f>D14+D18+D57+D58+D62+D69</f>
        <v>2810509</v>
      </c>
      <c r="E13" s="97">
        <f>E14+E18+E57+E58+E62+E69</f>
        <v>3025348</v>
      </c>
      <c r="F13" s="124">
        <f t="shared" si="0"/>
        <v>107.64413136552847</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2806681</v>
      </c>
      <c r="E18" s="97">
        <f>E19+E25+E35+E41+E47+E51</f>
        <v>3021519</v>
      </c>
      <c r="F18" s="124">
        <f t="shared" si="0"/>
        <v>107.6545214792846</v>
      </c>
    </row>
    <row r="19" spans="1:6" s="3" customFormat="1" x14ac:dyDescent="0.2">
      <c r="A19" s="315" t="s">
        <v>362</v>
      </c>
      <c r="B19" s="314" t="s">
        <v>3928</v>
      </c>
      <c r="C19" s="303">
        <v>8</v>
      </c>
      <c r="D19" s="97">
        <f>SUM(D20:D23)-D24</f>
        <v>2383713</v>
      </c>
      <c r="E19" s="97">
        <f>SUM(E20:E23)-E24</f>
        <v>2740560</v>
      </c>
      <c r="F19" s="124">
        <f t="shared" si="0"/>
        <v>114.97021663262315</v>
      </c>
    </row>
    <row r="20" spans="1:6" s="3" customFormat="1" x14ac:dyDescent="0.2">
      <c r="A20" s="132" t="s">
        <v>363</v>
      </c>
      <c r="B20" s="314" t="s">
        <v>382</v>
      </c>
      <c r="C20" s="303">
        <v>9</v>
      </c>
      <c r="D20" s="94">
        <v>77086</v>
      </c>
      <c r="E20" s="94">
        <v>77086</v>
      </c>
      <c r="F20" s="125">
        <f t="shared" si="0"/>
        <v>100</v>
      </c>
    </row>
    <row r="21" spans="1:6" s="3" customFormat="1" x14ac:dyDescent="0.2">
      <c r="A21" s="132" t="s">
        <v>364</v>
      </c>
      <c r="B21" s="314" t="s">
        <v>383</v>
      </c>
      <c r="C21" s="303">
        <v>10</v>
      </c>
      <c r="D21" s="94">
        <v>6783681</v>
      </c>
      <c r="E21" s="94">
        <v>7229062</v>
      </c>
      <c r="F21" s="125">
        <f t="shared" si="0"/>
        <v>106.56547676696474</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4477054</v>
      </c>
      <c r="E24" s="94">
        <v>4565588</v>
      </c>
      <c r="F24" s="125">
        <f t="shared" si="0"/>
        <v>101.97750574373237</v>
      </c>
    </row>
    <row r="25" spans="1:6" s="3" customFormat="1" x14ac:dyDescent="0.2">
      <c r="A25" s="315" t="s">
        <v>1156</v>
      </c>
      <c r="B25" s="314" t="s">
        <v>1261</v>
      </c>
      <c r="C25" s="303">
        <v>14</v>
      </c>
      <c r="D25" s="97">
        <f>SUM(D26:D33)-D34</f>
        <v>234668</v>
      </c>
      <c r="E25" s="97">
        <f>SUM(E26:E33)-E34</f>
        <v>81371</v>
      </c>
      <c r="F25" s="124">
        <f t="shared" si="0"/>
        <v>34.674945028721424</v>
      </c>
    </row>
    <row r="26" spans="1:6" s="3" customFormat="1" x14ac:dyDescent="0.2">
      <c r="A26" s="132" t="s">
        <v>1157</v>
      </c>
      <c r="B26" s="314" t="s">
        <v>3941</v>
      </c>
      <c r="C26" s="303">
        <v>15</v>
      </c>
      <c r="D26" s="94">
        <v>993286</v>
      </c>
      <c r="E26" s="94">
        <v>1088515</v>
      </c>
      <c r="F26" s="125">
        <f t="shared" si="0"/>
        <v>109.58726892355273</v>
      </c>
    </row>
    <row r="27" spans="1:6" s="3" customFormat="1" x14ac:dyDescent="0.2">
      <c r="A27" s="132" t="s">
        <v>1158</v>
      </c>
      <c r="B27" s="314" t="s">
        <v>3965</v>
      </c>
      <c r="C27" s="303">
        <v>16</v>
      </c>
      <c r="D27" s="94">
        <v>25640</v>
      </c>
      <c r="E27" s="94">
        <v>25640</v>
      </c>
      <c r="F27" s="125">
        <f t="shared" si="0"/>
        <v>100</v>
      </c>
    </row>
    <row r="28" spans="1:6" s="3" customFormat="1" x14ac:dyDescent="0.2">
      <c r="A28" s="132" t="s">
        <v>1159</v>
      </c>
      <c r="B28" s="314" t="s">
        <v>3943</v>
      </c>
      <c r="C28" s="303">
        <v>17</v>
      </c>
      <c r="D28" s="94">
        <v>84671</v>
      </c>
      <c r="E28" s="94">
        <v>84671</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142055</v>
      </c>
      <c r="E30" s="94">
        <v>142055</v>
      </c>
      <c r="F30" s="125">
        <f t="shared" si="0"/>
        <v>100</v>
      </c>
    </row>
    <row r="31" spans="1:6" s="3" customFormat="1" x14ac:dyDescent="0.2">
      <c r="A31" s="272" t="s">
        <v>2451</v>
      </c>
      <c r="B31" s="314" t="s">
        <v>3946</v>
      </c>
      <c r="C31" s="303">
        <v>20</v>
      </c>
      <c r="D31" s="94">
        <v>53957</v>
      </c>
      <c r="E31" s="94">
        <v>55670</v>
      </c>
      <c r="F31" s="125">
        <f t="shared" si="0"/>
        <v>103.17475026409919</v>
      </c>
    </row>
    <row r="32" spans="1:6" s="3" customFormat="1" x14ac:dyDescent="0.2">
      <c r="A32" s="272" t="s">
        <v>2452</v>
      </c>
      <c r="B32" s="314" t="s">
        <v>3947</v>
      </c>
      <c r="C32" s="303">
        <v>21</v>
      </c>
      <c r="D32" s="94">
        <v>223747</v>
      </c>
      <c r="E32" s="94">
        <v>234719</v>
      </c>
      <c r="F32" s="125">
        <f t="shared" si="0"/>
        <v>104.90375289948022</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1288688</v>
      </c>
      <c r="E34" s="94">
        <v>1549899</v>
      </c>
      <c r="F34" s="125">
        <f t="shared" si="0"/>
        <v>120.26952994052866</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162631</v>
      </c>
      <c r="E41" s="97">
        <f>SUM(E42:E45)-E46</f>
        <v>173919</v>
      </c>
      <c r="F41" s="124">
        <f t="shared" si="0"/>
        <v>106.94086613253316</v>
      </c>
    </row>
    <row r="42" spans="1:6" s="3" customFormat="1" x14ac:dyDescent="0.2">
      <c r="A42" s="132" t="s">
        <v>2878</v>
      </c>
      <c r="B42" s="314" t="s">
        <v>2886</v>
      </c>
      <c r="C42" s="303">
        <v>31</v>
      </c>
      <c r="D42" s="94">
        <v>249712</v>
      </c>
      <c r="E42" s="94">
        <v>261000</v>
      </c>
      <c r="F42" s="125">
        <f t="shared" si="0"/>
        <v>104.52040750945089</v>
      </c>
    </row>
    <row r="43" spans="1:6" s="3" customFormat="1" x14ac:dyDescent="0.2">
      <c r="A43" s="132" t="s">
        <v>2879</v>
      </c>
      <c r="B43" s="314" t="s">
        <v>2884</v>
      </c>
      <c r="C43" s="303">
        <v>32</v>
      </c>
      <c r="D43" s="94">
        <v>9578</v>
      </c>
      <c r="E43" s="94">
        <v>9578</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96659</v>
      </c>
      <c r="E46" s="94">
        <v>96659</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25669</v>
      </c>
      <c r="E51" s="97">
        <f>SUM(E52:E55)-E56</f>
        <v>25669</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25181</v>
      </c>
      <c r="E53" s="94">
        <v>25181</v>
      </c>
      <c r="F53" s="125">
        <f t="shared" si="0"/>
        <v>100</v>
      </c>
    </row>
    <row r="54" spans="1:6" s="3" customFormat="1" x14ac:dyDescent="0.2">
      <c r="A54" s="132" t="s">
        <v>446</v>
      </c>
      <c r="B54" s="314" t="s">
        <v>3549</v>
      </c>
      <c r="C54" s="303">
        <v>43</v>
      </c>
      <c r="D54" s="94">
        <v>488</v>
      </c>
      <c r="E54" s="94">
        <v>488</v>
      </c>
      <c r="F54" s="125">
        <f t="shared" si="0"/>
        <v>100</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3828</v>
      </c>
      <c r="E58" s="97">
        <f>SUM(E59:E60)-E61</f>
        <v>3829</v>
      </c>
      <c r="F58" s="124">
        <f t="shared" si="0"/>
        <v>100.02612330198536</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381432</v>
      </c>
      <c r="E60" s="94">
        <v>395401</v>
      </c>
      <c r="F60" s="125">
        <f t="shared" si="0"/>
        <v>103.66225172507812</v>
      </c>
    </row>
    <row r="61" spans="1:6" s="3" customFormat="1" x14ac:dyDescent="0.2">
      <c r="A61" s="132" t="s">
        <v>456</v>
      </c>
      <c r="B61" s="314" t="s">
        <v>617</v>
      </c>
      <c r="C61" s="303">
        <v>50</v>
      </c>
      <c r="D61" s="94">
        <v>377604</v>
      </c>
      <c r="E61" s="94">
        <v>391572</v>
      </c>
      <c r="F61" s="125">
        <f t="shared" si="0"/>
        <v>103.69911335685002</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932543</v>
      </c>
      <c r="E74" s="97">
        <f>E75+E84+E92+E123+E139+E151+E168+E169</f>
        <v>1151635</v>
      </c>
      <c r="F74" s="124">
        <f t="shared" si="0"/>
        <v>123.49403727227593</v>
      </c>
    </row>
    <row r="75" spans="1:6" s="3" customFormat="1" x14ac:dyDescent="0.2">
      <c r="A75" s="272" t="s">
        <v>2744</v>
      </c>
      <c r="B75" s="314" t="s">
        <v>322</v>
      </c>
      <c r="C75" s="303">
        <v>64</v>
      </c>
      <c r="D75" s="97">
        <f>+D76+D81+D82+D83</f>
        <v>254303</v>
      </c>
      <c r="E75" s="97">
        <f>+E76+E81+E82+E83</f>
        <v>424644</v>
      </c>
      <c r="F75" s="124">
        <f t="shared" si="0"/>
        <v>166.98348033644902</v>
      </c>
    </row>
    <row r="76" spans="1:6" s="3" customFormat="1" x14ac:dyDescent="0.2">
      <c r="A76" s="132" t="s">
        <v>3429</v>
      </c>
      <c r="B76" s="317" t="s">
        <v>1885</v>
      </c>
      <c r="C76" s="303">
        <v>65</v>
      </c>
      <c r="D76" s="97">
        <f>SUM(D77:D80)</f>
        <v>253583</v>
      </c>
      <c r="E76" s="97">
        <f>SUM(E77:E80)</f>
        <v>422473</v>
      </c>
      <c r="F76" s="124">
        <f t="shared" ref="F76:F139" si="1">IF(D76&gt;0,IF(E76/D76&gt;=100,"&gt;&gt;100",E76/D76*100),"-")</f>
        <v>166.60146776400626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253583</v>
      </c>
      <c r="E78" s="94">
        <v>422473</v>
      </c>
      <c r="F78" s="125">
        <f t="shared" si="1"/>
        <v>166.60146776400626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720</v>
      </c>
      <c r="E82" s="94">
        <v>2171</v>
      </c>
      <c r="F82" s="125">
        <f t="shared" si="1"/>
        <v>301.52777777777777</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23238</v>
      </c>
      <c r="E84" s="97">
        <f>+E85+SUM(E88:E91)</f>
        <v>32850</v>
      </c>
      <c r="F84" s="124">
        <f t="shared" si="1"/>
        <v>141.36328427575521</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23238</v>
      </c>
      <c r="E91" s="94">
        <v>32850</v>
      </c>
      <c r="F91" s="125">
        <f t="shared" si="1"/>
        <v>141.36328427575521</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4680</v>
      </c>
      <c r="E151" s="97">
        <f>SUM(E152:E154)+SUM(E162:E166)-E167</f>
        <v>44284</v>
      </c>
      <c r="F151" s="124">
        <f t="shared" si="2"/>
        <v>946.23931623931628</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v>33798</v>
      </c>
      <c r="F163" s="125" t="str">
        <f t="shared" si="2"/>
        <v>-</v>
      </c>
    </row>
    <row r="164" spans="1:6" s="3" customFormat="1" x14ac:dyDescent="0.2">
      <c r="A164" s="272" t="s">
        <v>3805</v>
      </c>
      <c r="B164" s="317" t="s">
        <v>1338</v>
      </c>
      <c r="C164" s="303">
        <v>153</v>
      </c>
      <c r="D164" s="94">
        <v>4680</v>
      </c>
      <c r="E164" s="94">
        <v>10486</v>
      </c>
      <c r="F164" s="125">
        <f t="shared" si="2"/>
        <v>224.05982905982907</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650322</v>
      </c>
      <c r="E169" s="97">
        <f>SUM(E170:E172)</f>
        <v>649857</v>
      </c>
      <c r="F169" s="124">
        <f t="shared" si="2"/>
        <v>99.928496959967532</v>
      </c>
    </row>
    <row r="170" spans="1:6" s="3" customFormat="1" x14ac:dyDescent="0.2">
      <c r="A170" s="272" t="s">
        <v>2743</v>
      </c>
      <c r="B170" s="314" t="s">
        <v>4239</v>
      </c>
      <c r="C170" s="303">
        <v>159</v>
      </c>
      <c r="D170" s="94">
        <v>13249</v>
      </c>
      <c r="E170" s="94">
        <v>13539</v>
      </c>
      <c r="F170" s="125">
        <f t="shared" si="2"/>
        <v>102.18884444108988</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637073</v>
      </c>
      <c r="E172" s="94">
        <v>636318</v>
      </c>
      <c r="F172" s="125">
        <f t="shared" si="2"/>
        <v>99.881489248484868</v>
      </c>
    </row>
    <row r="173" spans="1:6" s="3" customFormat="1" x14ac:dyDescent="0.2">
      <c r="A173" s="272"/>
      <c r="B173" s="314" t="s">
        <v>1068</v>
      </c>
      <c r="C173" s="303">
        <v>162</v>
      </c>
      <c r="D173" s="97">
        <f>D174+D234</f>
        <v>3743052</v>
      </c>
      <c r="E173" s="97">
        <f>E174+E234</f>
        <v>4176983</v>
      </c>
      <c r="F173" s="124">
        <f t="shared" si="2"/>
        <v>111.5929727933248</v>
      </c>
    </row>
    <row r="174" spans="1:6" s="3" customFormat="1" x14ac:dyDescent="0.2">
      <c r="A174" s="272" t="s">
        <v>3813</v>
      </c>
      <c r="B174" s="314" t="s">
        <v>1145</v>
      </c>
      <c r="C174" s="303">
        <v>163</v>
      </c>
      <c r="D174" s="97">
        <f>D175+D186+D187+D203+D231</f>
        <v>906876</v>
      </c>
      <c r="E174" s="97">
        <f>E175+E186+E187+E203+E231</f>
        <v>1125912</v>
      </c>
      <c r="F174" s="124">
        <f t="shared" si="2"/>
        <v>124.1528058962857</v>
      </c>
    </row>
    <row r="175" spans="1:6" s="3" customFormat="1" x14ac:dyDescent="0.2">
      <c r="A175" s="272" t="s">
        <v>1181</v>
      </c>
      <c r="B175" s="314" t="s">
        <v>1547</v>
      </c>
      <c r="C175" s="303">
        <v>164</v>
      </c>
      <c r="D175" s="97">
        <f>SUM(D176:D178)+SUM(D182:D185)</f>
        <v>859751</v>
      </c>
      <c r="E175" s="97">
        <f>SUM(E176:E178)+SUM(E182:E185)</f>
        <v>1118271</v>
      </c>
      <c r="F175" s="124">
        <f t="shared" si="2"/>
        <v>130.06917119026323</v>
      </c>
    </row>
    <row r="176" spans="1:6" s="3" customFormat="1" x14ac:dyDescent="0.2">
      <c r="A176" s="272" t="s">
        <v>1182</v>
      </c>
      <c r="B176" s="314" t="s">
        <v>1183</v>
      </c>
      <c r="C176" s="303">
        <v>165</v>
      </c>
      <c r="D176" s="94">
        <v>619947</v>
      </c>
      <c r="E176" s="94">
        <v>618643</v>
      </c>
      <c r="F176" s="125">
        <f t="shared" si="2"/>
        <v>99.789659438629428</v>
      </c>
    </row>
    <row r="177" spans="1:6" s="3" customFormat="1" x14ac:dyDescent="0.2">
      <c r="A177" s="272" t="s">
        <v>1184</v>
      </c>
      <c r="B177" s="314" t="s">
        <v>1185</v>
      </c>
      <c r="C177" s="303">
        <v>166</v>
      </c>
      <c r="D177" s="94">
        <v>217735</v>
      </c>
      <c r="E177" s="94">
        <v>472927</v>
      </c>
      <c r="F177" s="125">
        <f t="shared" si="2"/>
        <v>217.20302202218292</v>
      </c>
    </row>
    <row r="178" spans="1:6" s="3" customFormat="1" x14ac:dyDescent="0.2">
      <c r="A178" s="272" t="s">
        <v>1186</v>
      </c>
      <c r="B178" s="317" t="s">
        <v>2842</v>
      </c>
      <c r="C178" s="303">
        <v>167</v>
      </c>
      <c r="D178" s="97">
        <f>SUM(D179:D181)</f>
        <v>992</v>
      </c>
      <c r="E178" s="97">
        <f>SUM(E179:E181)</f>
        <v>1469</v>
      </c>
      <c r="F178" s="124">
        <f t="shared" si="2"/>
        <v>148.08467741935485</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992</v>
      </c>
      <c r="E181" s="94">
        <v>1469</v>
      </c>
      <c r="F181" s="125">
        <f t="shared" si="2"/>
        <v>148.08467741935485</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21077</v>
      </c>
      <c r="E185" s="94">
        <v>25232</v>
      </c>
      <c r="F185" s="125">
        <f t="shared" si="2"/>
        <v>119.713431702804</v>
      </c>
    </row>
    <row r="186" spans="1:6" s="3" customFormat="1" x14ac:dyDescent="0.2">
      <c r="A186" s="272" t="s">
        <v>3033</v>
      </c>
      <c r="B186" s="314" t="s">
        <v>3034</v>
      </c>
      <c r="C186" s="303">
        <v>175</v>
      </c>
      <c r="D186" s="94">
        <v>47125</v>
      </c>
      <c r="E186" s="94">
        <v>7641</v>
      </c>
      <c r="F186" s="125">
        <f t="shared" si="2"/>
        <v>16.214323607427055</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2836176</v>
      </c>
      <c r="E234" s="97">
        <f>+E235+E243-E247+E251+E252+E253</f>
        <v>3051071</v>
      </c>
      <c r="F234" s="124">
        <f t="shared" si="3"/>
        <v>107.5769275249491</v>
      </c>
    </row>
    <row r="235" spans="1:6" s="3" customFormat="1" x14ac:dyDescent="0.2">
      <c r="A235" s="132" t="s">
        <v>1279</v>
      </c>
      <c r="B235" s="314" t="s">
        <v>3395</v>
      </c>
      <c r="C235" s="303">
        <v>224</v>
      </c>
      <c r="D235" s="97">
        <f>D236-D239</f>
        <v>2826889</v>
      </c>
      <c r="E235" s="97">
        <f>E236-E239</f>
        <v>3041728</v>
      </c>
      <c r="F235" s="124">
        <f t="shared" si="3"/>
        <v>107.59983855043478</v>
      </c>
    </row>
    <row r="236" spans="1:6" s="3" customFormat="1" x14ac:dyDescent="0.2">
      <c r="A236" s="132" t="s">
        <v>1280</v>
      </c>
      <c r="B236" s="314" t="s">
        <v>3396</v>
      </c>
      <c r="C236" s="303">
        <v>225</v>
      </c>
      <c r="D236" s="97">
        <f>SUM(D237:D238)</f>
        <v>2826889</v>
      </c>
      <c r="E236" s="97">
        <f>SUM(E237:E238)</f>
        <v>3041728</v>
      </c>
      <c r="F236" s="124">
        <f t="shared" si="3"/>
        <v>107.59983855043478</v>
      </c>
    </row>
    <row r="237" spans="1:6" s="3" customFormat="1" x14ac:dyDescent="0.2">
      <c r="A237" s="132" t="s">
        <v>1281</v>
      </c>
      <c r="B237" s="314" t="s">
        <v>1282</v>
      </c>
      <c r="C237" s="303">
        <v>226</v>
      </c>
      <c r="D237" s="94">
        <v>2826889</v>
      </c>
      <c r="E237" s="94">
        <v>3041728</v>
      </c>
      <c r="F237" s="125">
        <f t="shared" si="3"/>
        <v>107.59983855043478</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160258</v>
      </c>
      <c r="E243" s="97">
        <f>SUM(E244:E246)</f>
        <v>362307</v>
      </c>
      <c r="F243" s="124">
        <f t="shared" si="3"/>
        <v>226.07732531293289</v>
      </c>
    </row>
    <row r="244" spans="1:6" s="3" customFormat="1" x14ac:dyDescent="0.2">
      <c r="A244" s="132" t="s">
        <v>2861</v>
      </c>
      <c r="B244" s="314" t="s">
        <v>4121</v>
      </c>
      <c r="C244" s="303">
        <v>233</v>
      </c>
      <c r="D244" s="94">
        <v>160258</v>
      </c>
      <c r="E244" s="94">
        <v>362307</v>
      </c>
      <c r="F244" s="125">
        <f t="shared" si="3"/>
        <v>226.07732531293289</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155651</v>
      </c>
      <c r="E247" s="97">
        <f>SUM(E248:E250)</f>
        <v>397248</v>
      </c>
      <c r="F247" s="124">
        <f t="shared" si="3"/>
        <v>255.21712035258366</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155651</v>
      </c>
      <c r="E249" s="94">
        <v>397248</v>
      </c>
      <c r="F249" s="125">
        <f t="shared" si="3"/>
        <v>255.21712035258366</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4680</v>
      </c>
      <c r="E251" s="94">
        <v>44284</v>
      </c>
      <c r="F251" s="125">
        <f t="shared" si="3"/>
        <v>946.23931623931628</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4680</v>
      </c>
      <c r="E261" s="94">
        <v>44284</v>
      </c>
      <c r="F261" s="125">
        <f t="shared" si="4"/>
        <v>946.23931623931628</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21077</v>
      </c>
      <c r="E264" s="94">
        <v>25232</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859751</v>
      </c>
      <c r="E288" s="94">
        <v>1118271</v>
      </c>
      <c r="F288" s="125">
        <f t="shared" si="4"/>
        <v>130.06917119026323</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47125</v>
      </c>
      <c r="E290" s="94">
        <v>7641</v>
      </c>
      <c r="F290" s="125">
        <f t="shared" si="4"/>
        <v>16.214323607427055</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v>21077</v>
      </c>
      <c r="E298" s="94">
        <v>25232</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RENATA BIŠĆAN</v>
      </c>
      <c r="B325" s="291"/>
      <c r="D325" s="293"/>
      <c r="E325" s="293"/>
      <c r="F325" s="291"/>
      <c r="G325" s="307"/>
    </row>
    <row r="326" spans="1:7" s="292" customFormat="1" ht="15" customHeight="1" x14ac:dyDescent="0.2">
      <c r="A326" s="291" t="str">
        <f>IF(RefStr!H27="","Telefon za kontakt: _________________","Telefon za kontakt: " &amp; RefStr!H27)</f>
        <v>Telefon za kontakt: 01 36491879</v>
      </c>
      <c r="B326" s="291"/>
      <c r="F326" s="291"/>
      <c r="G326" s="307"/>
    </row>
    <row r="327" spans="1:7" s="292" customFormat="1" ht="15" customHeight="1" x14ac:dyDescent="0.2">
      <c r="A327" s="291" t="str">
        <f>IF(RefStr!H33="","Odgovorna osoba: _____________________________","Odgovorna osoba: " &amp; RefStr!H33)</f>
        <v>Odgovorna osoba: Jelena Ivaci</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35" activePane="bottomLeft" state="frozen"/>
      <selection pane="bottomLeft" activeCell="E133" sqref="E1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15251</v>
      </c>
      <c r="C4" s="429"/>
      <c r="D4" s="429"/>
      <c r="E4" s="430">
        <f>SUM(Skriveni!G1287:G1423)</f>
        <v>14393003.631000003</v>
      </c>
      <c r="F4" s="431"/>
    </row>
    <row r="5" spans="1:6" ht="15" customHeight="1" x14ac:dyDescent="0.2">
      <c r="B5" s="428" t="str">
        <f>"Naziv: "&amp;IF(RefStr!B10&lt;&gt;"",RefStr!B10,"_______________________________________")</f>
        <v>Naziv: OŠ BANA JOSIPA JELAČIĆA</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9643551</v>
      </c>
      <c r="E121" s="97">
        <f>E122+E125+E128+E129+SUM(E132:E135)</f>
        <v>10588292</v>
      </c>
      <c r="F121" s="125">
        <f t="shared" si="1"/>
        <v>109.79660915361987</v>
      </c>
    </row>
    <row r="122" spans="1:6" s="3" customFormat="1" x14ac:dyDescent="0.2">
      <c r="A122" s="132" t="s">
        <v>2919</v>
      </c>
      <c r="B122" s="105" t="s">
        <v>3973</v>
      </c>
      <c r="C122" s="303">
        <v>111</v>
      </c>
      <c r="D122" s="97">
        <f>SUM(D123:D124)</f>
        <v>9282594</v>
      </c>
      <c r="E122" s="97">
        <f>SUM(E123:E124)</f>
        <v>10164457</v>
      </c>
      <c r="F122" s="125">
        <f t="shared" si="1"/>
        <v>109.5001785061374</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9282594</v>
      </c>
      <c r="E124" s="94">
        <v>10164457</v>
      </c>
      <c r="F124" s="125">
        <f t="shared" si="1"/>
        <v>109.5001785061374</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360957</v>
      </c>
      <c r="E133" s="94">
        <v>423835</v>
      </c>
      <c r="F133" s="125">
        <f t="shared" si="1"/>
        <v>117.41980346689496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9643551</v>
      </c>
      <c r="E148" s="107">
        <f>E12+E29+E35+E42+E82+E89+E96+E114+E121+E136</f>
        <v>10588292</v>
      </c>
      <c r="F148" s="126">
        <f t="shared" si="2"/>
        <v>109.79660915361987</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RENATA BIŠĆAN</v>
      </c>
      <c r="B151" s="291"/>
      <c r="D151" s="293"/>
      <c r="E151" s="293"/>
      <c r="F151" s="291"/>
      <c r="G151" s="307"/>
    </row>
    <row r="152" spans="1:7" s="292" customFormat="1" ht="15" customHeight="1" x14ac:dyDescent="0.2">
      <c r="A152" s="291" t="str">
        <f>IF(RefStr!H27="","Telefon za kontakt: _________________","Telefon za kontakt: " &amp; RefStr!H27)</f>
        <v>Telefon za kontakt: 01 36491879</v>
      </c>
      <c r="B152" s="291"/>
      <c r="E152" s="291"/>
      <c r="F152" s="291"/>
      <c r="G152" s="307"/>
    </row>
    <row r="153" spans="1:7" s="292" customFormat="1" ht="15" customHeight="1" x14ac:dyDescent="0.2">
      <c r="A153" s="291" t="str">
        <f>IF(RefStr!H33="","Odgovorna osoba: _____________________________","Odgovorna osoba: " &amp; RefStr!H33)</f>
        <v>Odgovorna osoba: Jelena Ivaci</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B4" sqref="B4:C4"/>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15251</v>
      </c>
      <c r="C4" s="450"/>
      <c r="D4" s="430">
        <f>SUM(Skriveni!G1424:G1467)</f>
        <v>0</v>
      </c>
      <c r="E4" s="431"/>
    </row>
    <row r="5" spans="1:6" ht="15" customHeight="1" x14ac:dyDescent="0.2">
      <c r="B5" s="428" t="str">
        <f>"Naziv: "&amp;IF(RefStr!B10&lt;&gt;"",RefStr!B10,"_______________________________________")</f>
        <v>Naziv: OŠ BANA JOSIPA JELAČIĆA</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RENATA BIŠĆAN</v>
      </c>
      <c r="B59" s="291"/>
      <c r="D59" s="293"/>
      <c r="E59" s="293"/>
      <c r="F59" s="291"/>
      <c r="G59" s="307"/>
    </row>
    <row r="60" spans="1:7" s="292" customFormat="1" ht="15" customHeight="1" x14ac:dyDescent="0.2">
      <c r="A60" s="291" t="str">
        <f>IF(RefStr!H27="","Telefon za kontakt: _________________","Telefon za kontakt: " &amp; RefStr!H27)</f>
        <v>Telefon za kontakt: 01 36491879</v>
      </c>
      <c r="B60" s="291"/>
      <c r="F60" s="291"/>
      <c r="G60" s="307"/>
    </row>
    <row r="61" spans="1:7" s="292" customFormat="1" ht="15" customHeight="1" x14ac:dyDescent="0.2">
      <c r="A61" s="291" t="str">
        <f>IF(RefStr!H33="","Odgovorna osoba: _____________________________","Odgovorna osoba: " &amp; RefStr!H33)</f>
        <v>Odgovorna osoba: Jelena Ivaci</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47" sqref="D4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15251</v>
      </c>
      <c r="C4" s="430">
        <f>SUM(Skriveni!G1468:G1561)</f>
        <v>915794.18399999989</v>
      </c>
      <c r="D4" s="431"/>
    </row>
    <row r="5" spans="1:5" s="23" customFormat="1" ht="15" customHeight="1" x14ac:dyDescent="0.2">
      <c r="B5" s="98" t="str">
        <f>"Naziv: "&amp;IF(RefStr!B10&lt;&gt;"",RefStr!B10,"_______________________________________")</f>
        <v>Naziv: OŠ BANA JOSIPA JELAČIĆA</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906876</v>
      </c>
    </row>
    <row r="13" spans="1:5" s="2" customFormat="1" x14ac:dyDescent="0.2">
      <c r="A13" s="270"/>
      <c r="B13" s="271" t="s">
        <v>2062</v>
      </c>
      <c r="C13" s="264">
        <v>2</v>
      </c>
      <c r="D13" s="140">
        <f>D14+D15+D23+D24</f>
        <v>9328092</v>
      </c>
    </row>
    <row r="14" spans="1:5" s="2" customFormat="1" x14ac:dyDescent="0.2">
      <c r="A14" s="270"/>
      <c r="B14" s="271" t="s">
        <v>4041</v>
      </c>
      <c r="C14" s="264">
        <v>3</v>
      </c>
      <c r="D14" s="141"/>
    </row>
    <row r="15" spans="1:5" s="2" customFormat="1" x14ac:dyDescent="0.2">
      <c r="A15" s="270" t="s">
        <v>1181</v>
      </c>
      <c r="B15" s="271" t="s">
        <v>3078</v>
      </c>
      <c r="C15" s="264">
        <v>4</v>
      </c>
      <c r="D15" s="140">
        <f>SUM(D16:D22)</f>
        <v>9209260</v>
      </c>
    </row>
    <row r="16" spans="1:5" s="2" customFormat="1" x14ac:dyDescent="0.2">
      <c r="A16" s="272" t="s">
        <v>1182</v>
      </c>
      <c r="B16" s="273" t="s">
        <v>1183</v>
      </c>
      <c r="C16" s="264">
        <v>5</v>
      </c>
      <c r="D16" s="141">
        <v>7306581</v>
      </c>
    </row>
    <row r="17" spans="1:4" s="2" customFormat="1" x14ac:dyDescent="0.2">
      <c r="A17" s="272" t="s">
        <v>1184</v>
      </c>
      <c r="B17" s="273" t="s">
        <v>1185</v>
      </c>
      <c r="C17" s="264">
        <v>6</v>
      </c>
      <c r="D17" s="141">
        <v>1855669</v>
      </c>
    </row>
    <row r="18" spans="1:4" s="2" customFormat="1" x14ac:dyDescent="0.2">
      <c r="A18" s="272" t="s">
        <v>1186</v>
      </c>
      <c r="B18" s="273" t="s">
        <v>1187</v>
      </c>
      <c r="C18" s="264">
        <v>7</v>
      </c>
      <c r="D18" s="141">
        <v>9261</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37749</v>
      </c>
    </row>
    <row r="23" spans="1:4" s="2" customFormat="1" x14ac:dyDescent="0.2">
      <c r="A23" s="270" t="s">
        <v>3033</v>
      </c>
      <c r="B23" s="271" t="s">
        <v>3034</v>
      </c>
      <c r="C23" s="264">
        <v>12</v>
      </c>
      <c r="D23" s="141">
        <v>118832</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9109056</v>
      </c>
    </row>
    <row r="31" spans="1:4" s="2" customFormat="1" x14ac:dyDescent="0.2">
      <c r="A31" s="272"/>
      <c r="B31" s="271" t="s">
        <v>4041</v>
      </c>
      <c r="C31" s="264">
        <v>20</v>
      </c>
      <c r="D31" s="141"/>
    </row>
    <row r="32" spans="1:4" s="2" customFormat="1" x14ac:dyDescent="0.2">
      <c r="A32" s="270" t="s">
        <v>1181</v>
      </c>
      <c r="B32" s="271" t="s">
        <v>3081</v>
      </c>
      <c r="C32" s="264">
        <v>21</v>
      </c>
      <c r="D32" s="140">
        <f>SUM(D33:D39)</f>
        <v>8950740</v>
      </c>
    </row>
    <row r="33" spans="1:4" s="2" customFormat="1" x14ac:dyDescent="0.2">
      <c r="A33" s="272" t="s">
        <v>1182</v>
      </c>
      <c r="B33" s="273" t="s">
        <v>1183</v>
      </c>
      <c r="C33" s="264">
        <v>22</v>
      </c>
      <c r="D33" s="141">
        <v>7307885</v>
      </c>
    </row>
    <row r="34" spans="1:4" s="2" customFormat="1" x14ac:dyDescent="0.2">
      <c r="A34" s="272" t="s">
        <v>1184</v>
      </c>
      <c r="B34" s="273" t="s">
        <v>1185</v>
      </c>
      <c r="C34" s="264">
        <v>23</v>
      </c>
      <c r="D34" s="141">
        <v>1600477</v>
      </c>
    </row>
    <row r="35" spans="1:4" s="2" customFormat="1" x14ac:dyDescent="0.2">
      <c r="A35" s="272" t="s">
        <v>1186</v>
      </c>
      <c r="B35" s="273" t="s">
        <v>1187</v>
      </c>
      <c r="C35" s="264">
        <v>24</v>
      </c>
      <c r="D35" s="141">
        <v>8784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33594</v>
      </c>
    </row>
    <row r="40" spans="1:4" s="2" customFormat="1" x14ac:dyDescent="0.2">
      <c r="A40" s="275" t="s">
        <v>3033</v>
      </c>
      <c r="B40" s="271" t="s">
        <v>3034</v>
      </c>
      <c r="C40" s="264">
        <v>29</v>
      </c>
      <c r="D40" s="141">
        <v>158316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1125912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1125912</v>
      </c>
    </row>
    <row r="102" spans="1:5" s="2" customFormat="1" x14ac:dyDescent="0.2">
      <c r="A102" s="272"/>
      <c r="B102" s="280" t="s">
        <v>4041</v>
      </c>
      <c r="C102" s="264">
        <v>91</v>
      </c>
      <c r="D102" s="141"/>
    </row>
    <row r="103" spans="1:5" s="2" customFormat="1" x14ac:dyDescent="0.2">
      <c r="A103" s="272" t="s">
        <v>1181</v>
      </c>
      <c r="B103" s="280" t="s">
        <v>1365</v>
      </c>
      <c r="C103" s="264">
        <v>92</v>
      </c>
      <c r="D103" s="141">
        <v>1118270</v>
      </c>
    </row>
    <row r="104" spans="1:5" s="2" customFormat="1" x14ac:dyDescent="0.2">
      <c r="A104" s="272" t="s">
        <v>3033</v>
      </c>
      <c r="B104" s="280" t="s">
        <v>3034</v>
      </c>
      <c r="C104" s="264">
        <v>93</v>
      </c>
      <c r="D104" s="141">
        <v>7642</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RENATA BIŠĆAN</v>
      </c>
      <c r="B109" s="291"/>
      <c r="C109" s="293"/>
      <c r="D109" s="293"/>
      <c r="E109" s="291"/>
    </row>
    <row r="110" spans="1:5" s="292" customFormat="1" ht="15" customHeight="1" x14ac:dyDescent="0.2">
      <c r="A110" s="291" t="str">
        <f>IF(RefStr!H27="","Telefon za kontakt: _________________","Telefon za kontakt: " &amp; RefStr!H27)</f>
        <v>Telefon za kontakt: 01 36491879</v>
      </c>
      <c r="B110" s="291"/>
      <c r="E110" s="291"/>
    </row>
    <row r="111" spans="1:5" s="292" customFormat="1" ht="15" customHeight="1" x14ac:dyDescent="0.2">
      <c r="A111" s="291" t="str">
        <f>IF(RefStr!H33="","Odgovorna osoba: _____________________________","Odgovorna osoba: " &amp; RefStr!H33)</f>
        <v>Odgovorna osoba: Jelena Ivaci</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94"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15251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2019-01-30T17:04:48Z</cp:lastPrinted>
  <dcterms:created xsi:type="dcterms:W3CDTF">2001-11-21T09:32:18Z</dcterms:created>
  <dcterms:modified xsi:type="dcterms:W3CDTF">2019-02-18T11:53:00Z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